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4"/>
  <workbookPr defaultThemeVersion="166925"/>
  <mc:AlternateContent xmlns:mc="http://schemas.openxmlformats.org/markup-compatibility/2006">
    <mc:Choice Requires="x15">
      <x15ac:absPath xmlns:x15ac="http://schemas.microsoft.com/office/spreadsheetml/2010/11/ac" url="/Users/bridget/Desktop/"/>
    </mc:Choice>
  </mc:AlternateContent>
  <xr:revisionPtr revIDLastSave="0" documentId="13_ncr:1_{79835590-5FD7-9E4F-B91E-1C928050B377}" xr6:coauthVersionLast="47" xr6:coauthVersionMax="47" xr10:uidLastSave="{00000000-0000-0000-0000-000000000000}"/>
  <bookViews>
    <workbookView xWindow="1060" yWindow="700" windowWidth="25200" windowHeight="18640" activeTab="2" xr2:uid="{00000000-000D-0000-FFFF-FFFF00000000}"/>
  </bookViews>
  <sheets>
    <sheet name="Stainless Steel Bowls" sheetId="1" r:id="rId1"/>
    <sheet name="Kinn Kleanbowl SAVE $" sheetId="7" r:id="rId2"/>
    <sheet name="Kinn Kleanbowl GROW $" sheetId="8" r:id="rId3"/>
  </sheets>
  <definedNames>
    <definedName name="_xlnm.Print_Area" localSheetId="2">'Kinn Kleanbowl GROW $'!$A$1:$L$78</definedName>
    <definedName name="_xlnm.Print_Area" localSheetId="1">'Kinn Kleanbowl SAVE $'!$A$1:$T$72</definedName>
    <definedName name="_xlnm.Print_Area" localSheetId="0">'Stainless Steel Bowls'!$A$1:$S$39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 i="8" l="1"/>
  <c r="G42" i="7"/>
  <c r="J26" i="8"/>
  <c r="J25" i="8"/>
  <c r="J26" i="7"/>
  <c r="J25" i="7"/>
  <c r="G19" i="8"/>
  <c r="F68" i="8" s="1"/>
  <c r="G19" i="7"/>
  <c r="G43" i="7" s="1"/>
  <c r="G22" i="1"/>
  <c r="G23" i="1" s="1"/>
  <c r="G38" i="7"/>
  <c r="G39" i="7" s="1"/>
  <c r="G40" i="7"/>
  <c r="F67" i="8"/>
  <c r="I75" i="8"/>
  <c r="H56" i="8"/>
  <c r="F61" i="7"/>
  <c r="I69" i="7"/>
  <c r="H50" i="7"/>
  <c r="G40" i="8"/>
  <c r="G38" i="8"/>
  <c r="G39" i="8" s="1"/>
  <c r="G41" i="8" l="1"/>
  <c r="G43" i="8"/>
  <c r="G25" i="8"/>
  <c r="G26" i="8" s="1"/>
  <c r="G25" i="7"/>
  <c r="I70" i="8"/>
  <c r="G24" i="1"/>
  <c r="G25" i="1" s="1"/>
  <c r="G34" i="1"/>
  <c r="G35" i="1" s="1"/>
  <c r="G41" i="7"/>
  <c r="F62" i="7"/>
  <c r="I64" i="7" s="1"/>
  <c r="G36" i="1"/>
  <c r="G36" i="8" l="1"/>
  <c r="G37" i="8" s="1"/>
  <c r="G27" i="8"/>
  <c r="G45" i="8" s="1"/>
  <c r="G38" i="1"/>
  <c r="G26" i="7"/>
  <c r="G27" i="7" s="1"/>
  <c r="I67" i="7" s="1"/>
  <c r="I72" i="7" s="1"/>
  <c r="H54" i="7" s="1"/>
  <c r="G36" i="7"/>
  <c r="G37" i="7" s="1"/>
  <c r="H47" i="8"/>
  <c r="G45" i="7" l="1"/>
  <c r="H48" i="7" s="1"/>
  <c r="H48" i="8"/>
  <c r="H52" i="8"/>
  <c r="H53" i="8" s="1"/>
  <c r="H47" i="7" l="1"/>
  <c r="H52" i="7" s="1"/>
  <c r="H54" i="8"/>
  <c r="I73" i="8" s="1"/>
  <c r="I78" i="8" s="1"/>
  <c r="H60" i="8" s="1"/>
  <c r="H58" i="8" l="1"/>
</calcChain>
</file>

<file path=xl/sharedStrings.xml><?xml version="1.0" encoding="utf-8"?>
<sst xmlns="http://schemas.openxmlformats.org/spreadsheetml/2006/main" count="190" uniqueCount="95">
  <si>
    <t>Average Daily Guests</t>
  </si>
  <si>
    <t>Daily Bowls Needed at Facility</t>
  </si>
  <si>
    <t>Total Annual Labor, Materials, and Ordinary Bowl Costs to Clean</t>
  </si>
  <si>
    <t>Costs for Ordinary Bowls ($6.00 per bowl)</t>
  </si>
  <si>
    <t>Daily Nourish-Pet Refills Needed at Facility</t>
  </si>
  <si>
    <t>Annual Costs of Traditional Cleaning Materials for Kleanbowl Frames</t>
  </si>
  <si>
    <t>Annual Costs of Wipe Clean</t>
  </si>
  <si>
    <t>Total Annual Costs for Kinn Kleanbowl + Nourish-Pet Refills</t>
  </si>
  <si>
    <t>Average Daily Water Bowls (1 per guest)</t>
  </si>
  <si>
    <t>Average Daily Water Bowlfuls (1 per guest)</t>
  </si>
  <si>
    <t>Note: All cost data are from pet care services</t>
  </si>
  <si>
    <t>facillities around the USA unless noted otherwise</t>
  </si>
  <si>
    <t>Want to learn more or order Kinn products</t>
  </si>
  <si>
    <t>Website</t>
  </si>
  <si>
    <t>https://kinninc.com</t>
  </si>
  <si>
    <t>Email</t>
  </si>
  <si>
    <t>customerservice@kinninc.com</t>
  </si>
  <si>
    <t>Calculating Labor Costs</t>
  </si>
  <si>
    <t xml:space="preserve">Calculating Materials Costs </t>
  </si>
  <si>
    <t>Complete the following with your data.</t>
  </si>
  <si>
    <t>Average Daily Feedings per Guest</t>
  </si>
  <si>
    <t>Average Daily Labor Costs to Clean Ordinary Bowls</t>
  </si>
  <si>
    <t>Annual Labor Costs to Clean Ordinary Bowls</t>
  </si>
  <si>
    <t>Hourly Cost of Water 
(average gallon cost $0.11 X 45 gallons per hour per NSF)</t>
  </si>
  <si>
    <t>Hourly Cost of Disinfectant (same as soap)</t>
  </si>
  <si>
    <t>Total Daily Material Costs to Clean Ordinary Bowls</t>
  </si>
  <si>
    <t>Total Annual Material Costs to Clean Ordinary Bowls</t>
  </si>
  <si>
    <t>Annual Labor Costs to Clean Up Spills</t>
  </si>
  <si>
    <t>Phone</t>
  </si>
  <si>
    <t xml:space="preserve">Average Daily Feedings per Guest </t>
  </si>
  <si>
    <t>Average Daily Labor Costs Cleaning Kleanbowl Frames</t>
  </si>
  <si>
    <t>Total Daily Costs of Traditional Cleaning 
Materials for Kleanbowl Frames</t>
  </si>
  <si>
    <t>Average hours per day to Wipe-Clean Frames 
(2 wipes per stay, 15 seconds per wipe)</t>
  </si>
  <si>
    <t>Annual Labor Costs for Wipe-Clean</t>
  </si>
  <si>
    <t>Annual Material Costs of Wipes 
(Lysol 320 pack on Amazon for $12.99)</t>
  </si>
  <si>
    <t>Hourly Staff Wage (with payroll taxes &amp; benefits)</t>
  </si>
  <si>
    <t>Add Back of Saved Labor Time in Dollars</t>
  </si>
  <si>
    <t>%GM</t>
  </si>
  <si>
    <t>Incremental Services Revenue Rate per Labor Hour</t>
  </si>
  <si>
    <t>% Cost Savings vs. Washing Ordinary Stainless Steel Bowls</t>
  </si>
  <si>
    <t>Annual Kinn Kleanbowl Cost Savings vs. Washing Ordinary Stainless Steel Bowls</t>
  </si>
  <si>
    <t>Annual Kinn Kleanbowl Incremental Service Revenue vs. Stainless Steel</t>
  </si>
  <si>
    <t>Annual Kinn Kleanbowl GROW Profit Advantage vs. Washing Ordinary Stainless Steel Bowls</t>
  </si>
  <si>
    <t xml:space="preserve">Incremental Services Gross Profit at a % margin of </t>
  </si>
  <si>
    <t>Annual Kinn Kleanbowl Incremental Service Gross Profit Dollars</t>
  </si>
  <si>
    <t>Estimated Payback Period in months Calculation:</t>
  </si>
  <si>
    <t>Kleanbowl ISO Investment</t>
  </si>
  <si>
    <t>Unit Price</t>
  </si>
  <si>
    <t>Frames</t>
  </si>
  <si>
    <t>Refills</t>
  </si>
  <si>
    <t>Total</t>
  </si>
  <si>
    <t>Daily Savings Kleanbowl vs.</t>
  </si>
  <si>
    <t>Washing Ordinary Bowls</t>
  </si>
  <si>
    <t>Payback Period in Days</t>
  </si>
  <si>
    <t>(1 month supply)</t>
  </si>
  <si>
    <t>Investment Payback Period in Days for Kinn Kleanbowl Initial Stocking Order</t>
  </si>
  <si>
    <t>(for details of calculation, please see below)</t>
  </si>
  <si>
    <t>days</t>
  </si>
  <si>
    <t>Daily Profit Improvement of Kleanbowl vs.</t>
  </si>
  <si>
    <t xml:space="preserve">https://kinninc.com/shop-products/kleanbowl/kb-bulk/ </t>
  </si>
  <si>
    <t>Shop</t>
  </si>
  <si>
    <t xml:space="preserve">Go to Kinn Kleanbowl SAVE $ AND Kinn Kleanbowl GROW $ </t>
  </si>
  <si>
    <t>Tabs below to compare costs and profits between cleaning systems</t>
  </si>
  <si>
    <t>Go to Kinn Kleanbowl GROW $  and Stainless Steel Bowls</t>
  </si>
  <si>
    <t>Go to Kinn Kleanbowl SAVE $  and Stainless Steel Bowls</t>
  </si>
  <si>
    <t>Add Back of Kleanbowl vs. Stainless Steel Labor Time Savings in Annual Hours to do more services</t>
  </si>
  <si>
    <t>Be sure to scroll down to the bottom of financials to learn about all benefits</t>
  </si>
  <si>
    <t>This section autopopulates based on the above information. Update if you data varies from industry averages used</t>
  </si>
  <si>
    <t>Annual Revenue for Charging Customers $1/day for Kleanbowl Germ-Free Benefits</t>
  </si>
  <si>
    <t>Total Annual Profit Impact from Using and Charging for Kinn Kleanbowl</t>
  </si>
  <si>
    <t>Daily Revenue for Charging $1/day for Kleanbowl</t>
  </si>
  <si>
    <t>Costs of Kleanbowl Nourish-Pet Refills
$0.22 per Unit
150 Daily Nourish-Pet Refills
365 Days</t>
  </si>
  <si>
    <t>Hourly Cost of Electric (Average US cost/kwh of $0.23)</t>
  </si>
  <si>
    <t>Hourly Cost of Soap ( 1 soap pod is $0.26 from Amazon)</t>
  </si>
  <si>
    <t>563-265-1442</t>
  </si>
  <si>
    <t>Average Bowl Cleaning Time in minutes is 2.1 including transportation</t>
  </si>
  <si>
    <t>→</t>
  </si>
  <si>
    <t>If your Time Study shows a different cleaning time, insert that to the right</t>
  </si>
  <si>
    <t>Average Daily Hours Staff Cleaning Ordinary Bowls 
(2.1 minutes or time study result per guest bowl including transportation)</t>
  </si>
  <si>
    <t>Pet Care Services Facility or Animal Shelter Budget Worksheet for Cleaning Bowls for Lodging
 Ordinary Stainless Steel Bowls</t>
  </si>
  <si>
    <t>Average Frame Cleaning Time in minutes is 2.1 including transportation</t>
  </si>
  <si>
    <t>Average Daily Hours Staff Cleaning Kleanbowl Frames 
(only once at check-out) (2.1 minutes or time study result per guest Frame)</t>
  </si>
  <si>
    <t>Pet Care Services Facility or Animal Shelter Budget Worksheet for Cleaning Bowls for Lodging:
 Kinn Kleanbowl + Nourish-Pet Refills - SEND LABOR COSTS SAVINGS TO PROFITS</t>
  </si>
  <si>
    <t>Pet Care Services Facility or Animal Shelter Budget Worksheet for Cleaning Bowls for Lodging
 Kinn Kleanbowl + Nourish-Pet Refills - RE-DEPLOY SAVED LABOR TIME TO MORE SERVICE REVENUE</t>
  </si>
  <si>
    <t>Annual Labor Costs to Clean Kleanbowl Frames</t>
  </si>
  <si>
    <t>Note that ordinary slow feed bowls cleaning time is 10+ minutes</t>
  </si>
  <si>
    <t>Average Pet Guest Stay Time in Days, e.g. board 4, board+train 14, shelter 30</t>
  </si>
  <si>
    <t>Cost of Kleanbowl Frames ($15.05 each x 2 Average Guest)</t>
  </si>
  <si>
    <t>Costs of Kleanbowl Nourish-Pet Refills
$0.32 per Unit
150 Daily Nourish-Pet Refills
365 Days</t>
  </si>
  <si>
    <r>
      <rPr>
        <b/>
        <sz val="12"/>
        <color rgb="FFFF0000"/>
        <rFont val="Arial"/>
        <family val="2"/>
      </rPr>
      <t>STEP 1:</t>
    </r>
    <r>
      <rPr>
        <b/>
        <sz val="12"/>
        <color theme="1"/>
        <rFont val="Arial"/>
        <family val="2"/>
      </rPr>
      <t xml:space="preserve"> ENTER DATA -</t>
    </r>
    <r>
      <rPr>
        <sz val="12"/>
        <color theme="1"/>
        <rFont val="Arial"/>
        <family val="2"/>
      </rPr>
      <t xml:space="preserve"> There is a lot of data in this file, but you only need to enter information into 7 fields max. These cells are color coded to help you.</t>
    </r>
  </si>
  <si>
    <r>
      <rPr>
        <b/>
        <sz val="12"/>
        <color rgb="FFFF0000"/>
        <rFont val="Arial"/>
        <family val="2"/>
      </rPr>
      <t>STEP 2:</t>
    </r>
    <r>
      <rPr>
        <b/>
        <sz val="12"/>
        <color theme="1"/>
        <rFont val="Arial"/>
        <family val="2"/>
      </rPr>
      <t xml:space="preserve"> MATCH DATA -</t>
    </r>
    <r>
      <rPr>
        <sz val="12"/>
        <color theme="1"/>
        <rFont val="Arial"/>
        <family val="2"/>
      </rPr>
      <t xml:space="preserve"> Please ensure you are using the same data across all three tabs. For example, if you update the hourly staff wage in one tab, enter that same amount in the other two tabs.</t>
    </r>
  </si>
  <si>
    <r>
      <rPr>
        <b/>
        <sz val="12"/>
        <color rgb="FFFF0000"/>
        <rFont val="Arial"/>
        <family val="2"/>
      </rPr>
      <t>STEP 3:</t>
    </r>
    <r>
      <rPr>
        <b/>
        <sz val="12"/>
        <color theme="1"/>
        <rFont val="Arial"/>
        <family val="2"/>
      </rPr>
      <t xml:space="preserve"> SAVE + REVIEW DATA -</t>
    </r>
    <r>
      <rPr>
        <sz val="12"/>
        <color theme="1"/>
        <rFont val="Arial"/>
        <family val="2"/>
      </rPr>
      <t xml:space="preserve"> Save you data in the file then send to team members that work with you on financials. Then set up a meeting with them to discuss the savings that Kleanbowl can bring to your facility. </t>
    </r>
  </si>
  <si>
    <t>Updated for 2025</t>
  </si>
  <si>
    <r>
      <t>STEP 1:</t>
    </r>
    <r>
      <rPr>
        <b/>
        <sz val="12"/>
        <color rgb="FF000000"/>
        <rFont val="Arial"/>
        <family val="2"/>
      </rPr>
      <t xml:space="preserve"> ENTER DATA -</t>
    </r>
    <r>
      <rPr>
        <sz val="12"/>
        <color rgb="FF000000"/>
        <rFont val="Arial"/>
        <family val="2"/>
      </rPr>
      <t xml:space="preserve"> There is a lot of data in this file, but you only need to enter information into 7 fields max. These cells are color coded to help you.</t>
    </r>
  </si>
  <si>
    <r>
      <t>STEP 2:</t>
    </r>
    <r>
      <rPr>
        <b/>
        <sz val="12"/>
        <color rgb="FF000000"/>
        <rFont val="Arial"/>
        <family val="2"/>
      </rPr>
      <t xml:space="preserve"> MATCH DATA -</t>
    </r>
    <r>
      <rPr>
        <sz val="12"/>
        <color rgb="FF000000"/>
        <rFont val="Arial"/>
        <family val="2"/>
      </rPr>
      <t xml:space="preserve"> Please ensure you are using the same data across all three tabs. For example, if you update the hourly staff wage in one tab, enter that same amount in the other two tabs.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</si>
</sst>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quot;$&quot;#,##0.00"/>
    <numFmt numFmtId="165" formatCode="&quot;$&quot;#,##0"/>
  </numFmts>
  <fonts count="17" x14ac:knownFonts="1">
    <font>
      <sz val="11"/>
      <color theme="1"/>
      <name val="Calibri"/>
      <family val="2"/>
      <scheme val="minor"/>
    </font>
    <font>
      <sz val="12"/>
      <color theme="1"/>
      <name val="Arial"/>
      <family val="2"/>
    </font>
    <font>
      <b/>
      <i/>
      <u/>
      <sz val="12"/>
      <color theme="1"/>
      <name val="Arial"/>
      <family val="2"/>
    </font>
    <font>
      <u/>
      <sz val="11"/>
      <color theme="10"/>
      <name val="Calibri"/>
      <family val="2"/>
      <scheme val="minor"/>
    </font>
    <font>
      <sz val="12"/>
      <color theme="0"/>
      <name val="Arial"/>
      <family val="2"/>
    </font>
    <font>
      <b/>
      <i/>
      <u/>
      <sz val="12"/>
      <color theme="0"/>
      <name val="Arial"/>
      <family val="2"/>
    </font>
    <font>
      <i/>
      <sz val="9"/>
      <color theme="1"/>
      <name val="Arial"/>
      <family val="2"/>
    </font>
    <font>
      <i/>
      <sz val="8"/>
      <color theme="1"/>
      <name val="Arial"/>
      <family val="2"/>
    </font>
    <font>
      <sz val="11"/>
      <color theme="1"/>
      <name val="Calibri"/>
      <family val="2"/>
      <scheme val="minor"/>
    </font>
    <font>
      <sz val="12"/>
      <color rgb="FFFF0000"/>
      <name val="Arial"/>
      <family val="2"/>
    </font>
    <font>
      <sz val="12"/>
      <color theme="1"/>
      <name val="Calibri"/>
      <family val="2"/>
    </font>
    <font>
      <b/>
      <i/>
      <sz val="12"/>
      <color theme="1"/>
      <name val="Arial"/>
      <family val="2"/>
    </font>
    <font>
      <b/>
      <sz val="12"/>
      <color theme="1"/>
      <name val="Arial"/>
      <family val="2"/>
    </font>
    <font>
      <b/>
      <sz val="12"/>
      <color rgb="FFFF0000"/>
      <name val="Arial"/>
      <family val="2"/>
    </font>
    <font>
      <sz val="12"/>
      <color theme="0" tint="-0.499984740745262"/>
      <name val="Arial"/>
      <family val="2"/>
    </font>
    <font>
      <sz val="12"/>
      <color rgb="FF000000"/>
      <name val="Arial"/>
      <family val="2"/>
    </font>
    <font>
      <b/>
      <sz val="12"/>
      <color rgb="FF000000"/>
      <name val="Arial"/>
      <family val="2"/>
    </font>
  </fonts>
  <fills count="15">
    <fill>
      <patternFill patternType="none"/>
    </fill>
    <fill>
      <patternFill patternType="gray125"/>
    </fill>
    <fill>
      <patternFill patternType="solid">
        <fgColor theme="8"/>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7"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3" fillId="0" borderId="0" applyNumberFormat="0" applyFill="0" applyBorder="0" applyAlignment="0" applyProtection="0"/>
    <xf numFmtId="44" fontId="8" fillId="0" borderId="0" applyFont="0" applyFill="0" applyBorder="0" applyAlignment="0" applyProtection="0"/>
  </cellStyleXfs>
  <cellXfs count="93">
    <xf numFmtId="0" fontId="0" fillId="0" borderId="0" xfId="0"/>
    <xf numFmtId="0" fontId="1" fillId="0" borderId="0" xfId="0" applyFont="1"/>
    <xf numFmtId="8" fontId="1" fillId="0" borderId="0" xfId="0" applyNumberFormat="1" applyFont="1"/>
    <xf numFmtId="164" fontId="2" fillId="0" borderId="0" xfId="0" applyNumberFormat="1" applyFont="1"/>
    <xf numFmtId="0" fontId="3" fillId="0" borderId="0" xfId="1"/>
    <xf numFmtId="0" fontId="1" fillId="8" borderId="2" xfId="0" applyFont="1" applyFill="1" applyBorder="1" applyAlignment="1">
      <alignment horizontal="left"/>
    </xf>
    <xf numFmtId="0" fontId="1" fillId="8" borderId="3" xfId="0" applyFont="1" applyFill="1" applyBorder="1" applyAlignment="1">
      <alignment horizontal="left"/>
    </xf>
    <xf numFmtId="9" fontId="0" fillId="0" borderId="0" xfId="0" applyNumberFormat="1"/>
    <xf numFmtId="9" fontId="1" fillId="0" borderId="0" xfId="0" applyNumberFormat="1" applyFont="1"/>
    <xf numFmtId="0" fontId="1" fillId="10" borderId="0" xfId="0" applyFont="1" applyFill="1"/>
    <xf numFmtId="165" fontId="1" fillId="10" borderId="0" xfId="0" applyNumberFormat="1" applyFont="1" applyFill="1"/>
    <xf numFmtId="9" fontId="1" fillId="10" borderId="0" xfId="0" applyNumberFormat="1" applyFont="1" applyFill="1"/>
    <xf numFmtId="0" fontId="9" fillId="0" borderId="0" xfId="0" applyFont="1"/>
    <xf numFmtId="38" fontId="1" fillId="0" borderId="0" xfId="0" applyNumberFormat="1" applyFont="1"/>
    <xf numFmtId="6" fontId="1" fillId="0" borderId="0" xfId="0" applyNumberFormat="1" applyFont="1"/>
    <xf numFmtId="6" fontId="1" fillId="10" borderId="0" xfId="0" applyNumberFormat="1" applyFont="1" applyFill="1"/>
    <xf numFmtId="0" fontId="0" fillId="10" borderId="0" xfId="0" applyFill="1"/>
    <xf numFmtId="44" fontId="0" fillId="0" borderId="0" xfId="2" applyFont="1"/>
    <xf numFmtId="8" fontId="0" fillId="0" borderId="0" xfId="0" applyNumberFormat="1"/>
    <xf numFmtId="164" fontId="0" fillId="0" borderId="0" xfId="0" applyNumberFormat="1"/>
    <xf numFmtId="1" fontId="0" fillId="0" borderId="0" xfId="0" applyNumberFormat="1"/>
    <xf numFmtId="1" fontId="1" fillId="10" borderId="0" xfId="0" applyNumberFormat="1" applyFont="1" applyFill="1"/>
    <xf numFmtId="164" fontId="1" fillId="10" borderId="0" xfId="0" applyNumberFormat="1" applyFont="1" applyFill="1"/>
    <xf numFmtId="164" fontId="1" fillId="0" borderId="0" xfId="0" applyNumberFormat="1" applyFont="1"/>
    <xf numFmtId="0" fontId="1" fillId="3" borderId="1" xfId="0" applyFont="1" applyFill="1" applyBorder="1" applyAlignment="1">
      <alignment horizontal="left"/>
    </xf>
    <xf numFmtId="0" fontId="1" fillId="3" borderId="1" xfId="0" applyFont="1" applyFill="1" applyBorder="1" applyAlignment="1" applyProtection="1">
      <alignment horizontal="center"/>
      <protection locked="0"/>
    </xf>
    <xf numFmtId="0" fontId="10" fillId="3" borderId="1" xfId="0" applyFont="1" applyFill="1" applyBorder="1" applyAlignment="1" applyProtection="1">
      <alignment horizontal="center"/>
      <protection locked="0"/>
    </xf>
    <xf numFmtId="0" fontId="1" fillId="8" borderId="2" xfId="0" applyFont="1" applyFill="1" applyBorder="1" applyAlignment="1">
      <alignment horizontal="left"/>
    </xf>
    <xf numFmtId="0" fontId="1" fillId="8" borderId="3" xfId="0" applyFont="1" applyFill="1" applyBorder="1" applyAlignment="1">
      <alignment horizontal="left"/>
    </xf>
    <xf numFmtId="0" fontId="1" fillId="8" borderId="4" xfId="0" applyFont="1" applyFill="1" applyBorder="1" applyAlignment="1">
      <alignment horizontal="left"/>
    </xf>
    <xf numFmtId="0" fontId="1" fillId="9" borderId="2" xfId="0" applyFont="1" applyFill="1" applyBorder="1" applyAlignment="1">
      <alignment horizontal="center"/>
    </xf>
    <xf numFmtId="0" fontId="1" fillId="9" borderId="3" xfId="0" applyFont="1" applyFill="1" applyBorder="1" applyAlignment="1">
      <alignment horizontal="center"/>
    </xf>
    <xf numFmtId="0" fontId="1" fillId="9" borderId="4" xfId="0" applyFont="1" applyFill="1" applyBorder="1" applyAlignment="1">
      <alignment horizontal="center"/>
    </xf>
    <xf numFmtId="164" fontId="5" fillId="5" borderId="2" xfId="0" applyNumberFormat="1" applyFont="1" applyFill="1" applyBorder="1" applyAlignment="1">
      <alignment horizontal="center"/>
    </xf>
    <xf numFmtId="164" fontId="5" fillId="5" borderId="3" xfId="0" applyNumberFormat="1" applyFont="1" applyFill="1" applyBorder="1" applyAlignment="1">
      <alignment horizontal="center"/>
    </xf>
    <xf numFmtId="164" fontId="5" fillId="5" borderId="4" xfId="0" applyNumberFormat="1" applyFont="1" applyFill="1" applyBorder="1" applyAlignment="1">
      <alignment horizontal="center"/>
    </xf>
    <xf numFmtId="0" fontId="4" fillId="5" borderId="2" xfId="0" applyFont="1" applyFill="1"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164" fontId="1" fillId="8" borderId="2" xfId="0" applyNumberFormat="1" applyFont="1" applyFill="1" applyBorder="1" applyAlignment="1">
      <alignment horizontal="center"/>
    </xf>
    <xf numFmtId="164" fontId="1" fillId="8" borderId="3" xfId="0" applyNumberFormat="1" applyFont="1" applyFill="1" applyBorder="1" applyAlignment="1">
      <alignment horizontal="center"/>
    </xf>
    <xf numFmtId="164" fontId="1" fillId="8" borderId="4" xfId="0" applyNumberFormat="1" applyFont="1" applyFill="1" applyBorder="1" applyAlignment="1">
      <alignment horizontal="center"/>
    </xf>
    <xf numFmtId="0" fontId="1" fillId="7" borderId="2" xfId="0" applyFont="1" applyFill="1" applyBorder="1" applyAlignment="1">
      <alignment horizontal="left"/>
    </xf>
    <xf numFmtId="0" fontId="1" fillId="7" borderId="3" xfId="0" applyFont="1" applyFill="1" applyBorder="1" applyAlignment="1">
      <alignment horizontal="left"/>
    </xf>
    <xf numFmtId="0" fontId="1" fillId="7" borderId="4" xfId="0" applyFont="1" applyFill="1" applyBorder="1" applyAlignment="1">
      <alignment horizontal="left"/>
    </xf>
    <xf numFmtId="0" fontId="6" fillId="0" borderId="1" xfId="0" applyFont="1" applyBorder="1" applyAlignment="1">
      <alignment horizontal="left"/>
    </xf>
    <xf numFmtId="164" fontId="1" fillId="7" borderId="2" xfId="0" applyNumberFormat="1" applyFont="1" applyFill="1" applyBorder="1" applyAlignment="1" applyProtection="1">
      <alignment horizontal="center"/>
      <protection locked="0"/>
    </xf>
    <xf numFmtId="164" fontId="1" fillId="7" borderId="3" xfId="0" applyNumberFormat="1" applyFont="1" applyFill="1" applyBorder="1" applyAlignment="1" applyProtection="1">
      <alignment horizontal="center"/>
      <protection locked="0"/>
    </xf>
    <xf numFmtId="164" fontId="1" fillId="7" borderId="4" xfId="0" applyNumberFormat="1" applyFont="1" applyFill="1" applyBorder="1" applyAlignment="1" applyProtection="1">
      <alignment horizontal="center"/>
      <protection locked="0"/>
    </xf>
    <xf numFmtId="0" fontId="1" fillId="7" borderId="2" xfId="0" applyFont="1" applyFill="1" applyBorder="1" applyAlignment="1">
      <alignment horizontal="left" wrapText="1"/>
    </xf>
    <xf numFmtId="0" fontId="4" fillId="6" borderId="1" xfId="0" applyFont="1" applyFill="1" applyBorder="1" applyAlignment="1">
      <alignment horizontal="left"/>
    </xf>
    <xf numFmtId="0" fontId="7" fillId="0" borderId="1" xfId="0" applyFont="1" applyBorder="1" applyAlignment="1">
      <alignment horizontal="left"/>
    </xf>
    <xf numFmtId="0" fontId="1" fillId="4" borderId="1" xfId="0" applyFont="1" applyFill="1" applyBorder="1" applyAlignment="1">
      <alignment horizontal="left"/>
    </xf>
    <xf numFmtId="0" fontId="1" fillId="4" borderId="1" xfId="0" applyFont="1" applyFill="1" applyBorder="1" applyAlignment="1">
      <alignment horizontal="left" wrapText="1"/>
    </xf>
    <xf numFmtId="0" fontId="1" fillId="4" borderId="1" xfId="0" applyFont="1" applyFill="1" applyBorder="1" applyAlignment="1">
      <alignment horizontal="center"/>
    </xf>
    <xf numFmtId="8" fontId="1" fillId="4" borderId="1" xfId="0" applyNumberFormat="1" applyFont="1" applyFill="1" applyBorder="1" applyAlignment="1">
      <alignment horizontal="center"/>
    </xf>
    <xf numFmtId="0" fontId="1" fillId="3" borderId="1" xfId="0" applyFont="1" applyFill="1" applyBorder="1" applyAlignment="1">
      <alignment horizontal="left"/>
    </xf>
    <xf numFmtId="0" fontId="1" fillId="0" borderId="1" xfId="0" applyFont="1" applyBorder="1" applyAlignment="1">
      <alignment horizontal="center"/>
    </xf>
    <xf numFmtId="0" fontId="4" fillId="2" borderId="1" xfId="0" applyFont="1" applyFill="1" applyBorder="1" applyAlignment="1">
      <alignment horizontal="left"/>
    </xf>
    <xf numFmtId="0" fontId="1" fillId="3" borderId="1" xfId="0" applyFont="1" applyFill="1" applyBorder="1" applyAlignment="1">
      <alignment horizontal="left" wrapText="1"/>
    </xf>
    <xf numFmtId="164" fontId="1" fillId="7" borderId="2" xfId="0" applyNumberFormat="1" applyFont="1" applyFill="1" applyBorder="1" applyAlignment="1">
      <alignment horizontal="center"/>
    </xf>
    <xf numFmtId="164" fontId="1" fillId="7" borderId="3" xfId="0" applyNumberFormat="1" applyFont="1" applyFill="1" applyBorder="1" applyAlignment="1">
      <alignment horizontal="center"/>
    </xf>
    <xf numFmtId="164" fontId="1" fillId="7" borderId="4" xfId="0" applyNumberFormat="1" applyFont="1" applyFill="1" applyBorder="1" applyAlignment="1">
      <alignment horizontal="center"/>
    </xf>
    <xf numFmtId="40" fontId="1" fillId="4" borderId="1" xfId="0" applyNumberFormat="1" applyFont="1" applyFill="1" applyBorder="1" applyAlignment="1">
      <alignment horizontal="center"/>
    </xf>
    <xf numFmtId="0" fontId="1" fillId="8" borderId="2" xfId="0" applyFont="1" applyFill="1" applyBorder="1" applyAlignment="1">
      <alignment horizontal="left" wrapText="1"/>
    </xf>
    <xf numFmtId="0" fontId="1" fillId="8" borderId="3" xfId="0" applyFont="1" applyFill="1" applyBorder="1" applyAlignment="1">
      <alignment horizontal="left" wrapText="1"/>
    </xf>
    <xf numFmtId="0" fontId="1" fillId="8" borderId="4" xfId="0" applyFont="1" applyFill="1" applyBorder="1" applyAlignment="1">
      <alignment horizontal="left" wrapText="1"/>
    </xf>
    <xf numFmtId="4" fontId="1" fillId="8" borderId="2" xfId="0" applyNumberFormat="1" applyFont="1" applyFill="1" applyBorder="1" applyAlignment="1">
      <alignment horizontal="center"/>
    </xf>
    <xf numFmtId="4" fontId="1" fillId="8" borderId="3" xfId="0" applyNumberFormat="1" applyFont="1" applyFill="1" applyBorder="1" applyAlignment="1">
      <alignment horizontal="center"/>
    </xf>
    <xf numFmtId="4" fontId="1" fillId="8" borderId="4" xfId="0" applyNumberFormat="1" applyFont="1" applyFill="1" applyBorder="1" applyAlignment="1">
      <alignment horizontal="center"/>
    </xf>
    <xf numFmtId="0" fontId="1" fillId="0" borderId="0" xfId="0" applyFont="1" applyAlignment="1">
      <alignment horizontal="left" vertical="top"/>
    </xf>
    <xf numFmtId="0" fontId="3" fillId="0" borderId="0" xfId="1" applyAlignment="1">
      <alignment horizontal="left" vertical="top"/>
    </xf>
    <xf numFmtId="0" fontId="1" fillId="0" borderId="1" xfId="0" applyFont="1" applyBorder="1" applyAlignment="1">
      <alignment horizontal="left" vertical="top" wrapText="1"/>
    </xf>
    <xf numFmtId="0" fontId="2" fillId="0" borderId="1" xfId="0" applyFont="1" applyBorder="1" applyAlignment="1">
      <alignment horizontal="left" vertical="top"/>
    </xf>
    <xf numFmtId="8" fontId="1" fillId="11" borderId="1" xfId="0" applyNumberFormat="1" applyFont="1" applyFill="1" applyBorder="1" applyAlignment="1" applyProtection="1">
      <alignment horizontal="center"/>
      <protection locked="0"/>
    </xf>
    <xf numFmtId="0" fontId="1" fillId="12" borderId="1" xfId="0" applyFont="1" applyFill="1" applyBorder="1" applyAlignment="1" applyProtection="1">
      <alignment horizontal="center"/>
      <protection locked="0"/>
    </xf>
    <xf numFmtId="0" fontId="1" fillId="8" borderId="1" xfId="0" applyFont="1" applyFill="1" applyBorder="1" applyAlignment="1" applyProtection="1">
      <alignment horizontal="center"/>
      <protection locked="0"/>
    </xf>
    <xf numFmtId="0" fontId="1" fillId="13" borderId="1" xfId="0" applyFont="1" applyFill="1" applyBorder="1" applyAlignment="1" applyProtection="1">
      <alignment horizontal="center"/>
      <protection locked="0"/>
    </xf>
    <xf numFmtId="0" fontId="1" fillId="10" borderId="1" xfId="0" applyFont="1" applyFill="1" applyBorder="1" applyAlignment="1" applyProtection="1">
      <alignment horizontal="center"/>
      <protection locked="0"/>
    </xf>
    <xf numFmtId="0" fontId="1" fillId="14" borderId="1" xfId="0" applyFont="1" applyFill="1" applyBorder="1" applyAlignment="1" applyProtection="1">
      <alignment horizontal="center"/>
      <protection locked="0"/>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12" fillId="0" borderId="2" xfId="0" applyFont="1" applyBorder="1" applyAlignment="1">
      <alignment horizontal="center" wrapText="1"/>
    </xf>
    <xf numFmtId="0" fontId="12" fillId="0" borderId="3" xfId="0" applyFont="1" applyBorder="1" applyAlignment="1">
      <alignment horizontal="center" wrapText="1"/>
    </xf>
    <xf numFmtId="0" fontId="12" fillId="0" borderId="4" xfId="0" applyFont="1" applyBorder="1" applyAlignment="1">
      <alignment horizontal="center" wrapText="1"/>
    </xf>
    <xf numFmtId="0" fontId="14" fillId="0" borderId="1" xfId="0" applyFont="1" applyBorder="1" applyAlignment="1">
      <alignment horizontal="center"/>
    </xf>
    <xf numFmtId="0" fontId="13" fillId="0" borderId="2" xfId="0" applyFont="1" applyBorder="1" applyAlignment="1">
      <alignment horizontal="left" vertical="top" wrapText="1"/>
    </xf>
    <xf numFmtId="0" fontId="13" fillId="0" borderId="3" xfId="0" applyFont="1" applyBorder="1" applyAlignment="1">
      <alignment horizontal="left" vertical="top" wrapText="1"/>
    </xf>
    <xf numFmtId="0" fontId="13" fillId="0" borderId="4" xfId="0" applyFont="1" applyBorder="1" applyAlignment="1">
      <alignment horizontal="left" vertical="top" wrapText="1"/>
    </xf>
    <xf numFmtId="0" fontId="7" fillId="0" borderId="2" xfId="0" applyFont="1" applyBorder="1" applyAlignment="1">
      <alignment horizontal="left"/>
    </xf>
    <xf numFmtId="0" fontId="7" fillId="0" borderId="3" xfId="0" applyFont="1" applyBorder="1" applyAlignment="1">
      <alignment horizontal="left"/>
    </xf>
    <xf numFmtId="0" fontId="7" fillId="0" borderId="4" xfId="0" applyFont="1" applyBorder="1" applyAlignment="1">
      <alignment horizontal="left"/>
    </xf>
  </cellXfs>
  <cellStyles count="3">
    <cellStyle name="Currency" xfId="2" builtinId="4"/>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157369</xdr:rowOff>
    </xdr:from>
    <xdr:to>
      <xdr:col>1</xdr:col>
      <xdr:colOff>554935</xdr:colOff>
      <xdr:row>3</xdr:row>
      <xdr:rowOff>152086</xdr:rowOff>
    </xdr:to>
    <xdr:pic>
      <xdr:nvPicPr>
        <xdr:cNvPr id="3" name="Picture 2">
          <a:extLst>
            <a:ext uri="{FF2B5EF4-FFF2-40B4-BE49-F238E27FC236}">
              <a16:creationId xmlns:a16="http://schemas.microsoft.com/office/drawing/2014/main" id="{1F6A5B59-478B-4112-A494-8AE0DB5B59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369"/>
          <a:ext cx="1573696" cy="574500"/>
        </a:xfrm>
        <a:prstGeom prst="rect">
          <a:avLst/>
        </a:prstGeom>
      </xdr:spPr>
    </xdr:pic>
    <xdr:clientData/>
  </xdr:twoCellAnchor>
  <xdr:twoCellAnchor>
    <xdr:from>
      <xdr:col>10</xdr:col>
      <xdr:colOff>193261</xdr:colOff>
      <xdr:row>28</xdr:row>
      <xdr:rowOff>22087</xdr:rowOff>
    </xdr:from>
    <xdr:to>
      <xdr:col>10</xdr:col>
      <xdr:colOff>677893</xdr:colOff>
      <xdr:row>32</xdr:row>
      <xdr:rowOff>23147</xdr:rowOff>
    </xdr:to>
    <xdr:sp macro="" textlink="">
      <xdr:nvSpPr>
        <xdr:cNvPr id="7" name="Arrow: Left 6">
          <a:extLst>
            <a:ext uri="{FF2B5EF4-FFF2-40B4-BE49-F238E27FC236}">
              <a16:creationId xmlns:a16="http://schemas.microsoft.com/office/drawing/2014/main" id="{AA4AA46A-9AF8-4A1D-9F0E-5DA4932E2FAB}"/>
            </a:ext>
          </a:extLst>
        </xdr:cNvPr>
        <xdr:cNvSpPr/>
      </xdr:nvSpPr>
      <xdr:spPr>
        <a:xfrm rot="16200000">
          <a:off x="7527721" y="4791279"/>
          <a:ext cx="978408"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157369</xdr:rowOff>
    </xdr:from>
    <xdr:to>
      <xdr:col>1</xdr:col>
      <xdr:colOff>229153</xdr:colOff>
      <xdr:row>3</xdr:row>
      <xdr:rowOff>152086</xdr:rowOff>
    </xdr:to>
    <xdr:pic>
      <xdr:nvPicPr>
        <xdr:cNvPr id="2" name="Picture 1">
          <a:extLst>
            <a:ext uri="{FF2B5EF4-FFF2-40B4-BE49-F238E27FC236}">
              <a16:creationId xmlns:a16="http://schemas.microsoft.com/office/drawing/2014/main" id="{6AE2DA17-3D43-45BE-B4B4-B87B49A9E24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369"/>
          <a:ext cx="1574110" cy="575742"/>
        </a:xfrm>
        <a:prstGeom prst="rect">
          <a:avLst/>
        </a:prstGeom>
      </xdr:spPr>
    </xdr:pic>
    <xdr:clientData/>
  </xdr:twoCellAnchor>
  <xdr:twoCellAnchor>
    <xdr:from>
      <xdr:col>9</xdr:col>
      <xdr:colOff>242955</xdr:colOff>
      <xdr:row>46</xdr:row>
      <xdr:rowOff>127000</xdr:rowOff>
    </xdr:from>
    <xdr:to>
      <xdr:col>11</xdr:col>
      <xdr:colOff>602929</xdr:colOff>
      <xdr:row>53</xdr:row>
      <xdr:rowOff>15285</xdr:rowOff>
    </xdr:to>
    <xdr:sp macro="" textlink="">
      <xdr:nvSpPr>
        <xdr:cNvPr id="3" name="Arrow: Left 2">
          <a:extLst>
            <a:ext uri="{FF2B5EF4-FFF2-40B4-BE49-F238E27FC236}">
              <a16:creationId xmlns:a16="http://schemas.microsoft.com/office/drawing/2014/main" id="{5BF8C7D5-1E64-45B4-B546-8A576F9A1557}"/>
            </a:ext>
          </a:extLst>
        </xdr:cNvPr>
        <xdr:cNvSpPr/>
      </xdr:nvSpPr>
      <xdr:spPr>
        <a:xfrm>
          <a:off x="7597912" y="9005957"/>
          <a:ext cx="978408"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193261</xdr:colOff>
      <xdr:row>30</xdr:row>
      <xdr:rowOff>22087</xdr:rowOff>
    </xdr:from>
    <xdr:to>
      <xdr:col>11</xdr:col>
      <xdr:colOff>677893</xdr:colOff>
      <xdr:row>34</xdr:row>
      <xdr:rowOff>23147</xdr:rowOff>
    </xdr:to>
    <xdr:sp macro="" textlink="">
      <xdr:nvSpPr>
        <xdr:cNvPr id="7" name="Arrow: Left 6">
          <a:extLst>
            <a:ext uri="{FF2B5EF4-FFF2-40B4-BE49-F238E27FC236}">
              <a16:creationId xmlns:a16="http://schemas.microsoft.com/office/drawing/2014/main" id="{A282A9CD-282C-4557-A727-4F291C50BED9}"/>
            </a:ext>
          </a:extLst>
        </xdr:cNvPr>
        <xdr:cNvSpPr/>
      </xdr:nvSpPr>
      <xdr:spPr>
        <a:xfrm rot="16200000">
          <a:off x="7531172" y="4755526"/>
          <a:ext cx="972610"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157369</xdr:rowOff>
    </xdr:from>
    <xdr:to>
      <xdr:col>0</xdr:col>
      <xdr:colOff>1621735</xdr:colOff>
      <xdr:row>3</xdr:row>
      <xdr:rowOff>209236</xdr:rowOff>
    </xdr:to>
    <xdr:pic>
      <xdr:nvPicPr>
        <xdr:cNvPr id="4" name="Picture 3">
          <a:extLst>
            <a:ext uri="{FF2B5EF4-FFF2-40B4-BE49-F238E27FC236}">
              <a16:creationId xmlns:a16="http://schemas.microsoft.com/office/drawing/2014/main" id="{C72B6C96-FA29-4AC3-8947-60DFBBA421E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57369"/>
          <a:ext cx="1621735" cy="585267"/>
        </a:xfrm>
        <a:prstGeom prst="rect">
          <a:avLst/>
        </a:prstGeom>
      </xdr:spPr>
    </xdr:pic>
    <xdr:clientData/>
  </xdr:twoCellAnchor>
  <xdr:twoCellAnchor>
    <xdr:from>
      <xdr:col>9</xdr:col>
      <xdr:colOff>234950</xdr:colOff>
      <xdr:row>53</xdr:row>
      <xdr:rowOff>38100</xdr:rowOff>
    </xdr:from>
    <xdr:to>
      <xdr:col>11</xdr:col>
      <xdr:colOff>603758</xdr:colOff>
      <xdr:row>59</xdr:row>
      <xdr:rowOff>141732</xdr:rowOff>
    </xdr:to>
    <xdr:sp macro="" textlink="">
      <xdr:nvSpPr>
        <xdr:cNvPr id="3" name="Arrow: Left 2">
          <a:extLst>
            <a:ext uri="{FF2B5EF4-FFF2-40B4-BE49-F238E27FC236}">
              <a16:creationId xmlns:a16="http://schemas.microsoft.com/office/drawing/2014/main" id="{93C73D10-8CD4-43B6-BB30-EEAC418A6943}"/>
            </a:ext>
          </a:extLst>
        </xdr:cNvPr>
        <xdr:cNvSpPr/>
      </xdr:nvSpPr>
      <xdr:spPr>
        <a:xfrm>
          <a:off x="10591800" y="8940800"/>
          <a:ext cx="978408"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193261</xdr:colOff>
      <xdr:row>30</xdr:row>
      <xdr:rowOff>22087</xdr:rowOff>
    </xdr:from>
    <xdr:to>
      <xdr:col>11</xdr:col>
      <xdr:colOff>677893</xdr:colOff>
      <xdr:row>34</xdr:row>
      <xdr:rowOff>23147</xdr:rowOff>
    </xdr:to>
    <xdr:sp macro="" textlink="">
      <xdr:nvSpPr>
        <xdr:cNvPr id="8" name="Arrow: Left 7">
          <a:extLst>
            <a:ext uri="{FF2B5EF4-FFF2-40B4-BE49-F238E27FC236}">
              <a16:creationId xmlns:a16="http://schemas.microsoft.com/office/drawing/2014/main" id="{31FB41E3-3C4A-4F75-B141-B85F3608C8CC}"/>
            </a:ext>
          </a:extLst>
        </xdr:cNvPr>
        <xdr:cNvSpPr/>
      </xdr:nvSpPr>
      <xdr:spPr>
        <a:xfrm rot="16200000">
          <a:off x="8016947" y="4663451"/>
          <a:ext cx="788460" cy="484632"/>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kinninc.com/shop-products/kleanbowl/kb-bulk/" TargetMode="External"/><Relationship Id="rId2" Type="http://schemas.openxmlformats.org/officeDocument/2006/relationships/hyperlink" Target="mailto:customerservice@kinninc.com" TargetMode="External"/><Relationship Id="rId1" Type="http://schemas.openxmlformats.org/officeDocument/2006/relationships/hyperlink" Target="https://kinninc.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kinninc.com/shop-products/kleanbowl/kb-bulk/" TargetMode="External"/><Relationship Id="rId2" Type="http://schemas.openxmlformats.org/officeDocument/2006/relationships/hyperlink" Target="mailto:customerservice@kinninc.com" TargetMode="External"/><Relationship Id="rId1" Type="http://schemas.openxmlformats.org/officeDocument/2006/relationships/hyperlink" Target="https://kinninc.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kinninc.com/shop-products/kleanbowl/kb-bulk/" TargetMode="External"/><Relationship Id="rId2" Type="http://schemas.openxmlformats.org/officeDocument/2006/relationships/hyperlink" Target="mailto:customerservice@kinninc.com" TargetMode="External"/><Relationship Id="rId1" Type="http://schemas.openxmlformats.org/officeDocument/2006/relationships/hyperlink" Target="https://kinninc.co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9"/>
  <sheetViews>
    <sheetView zoomScale="115" zoomScaleNormal="115" workbookViewId="0">
      <selection activeCell="A11" sqref="A11:I12"/>
    </sheetView>
  </sheetViews>
  <sheetFormatPr baseColWidth="10" defaultColWidth="8.83203125" defaultRowHeight="16" x14ac:dyDescent="0.2"/>
  <cols>
    <col min="1" max="1" width="15.33203125" style="1" customWidth="1"/>
    <col min="2" max="5" width="11.1640625" style="1" customWidth="1"/>
    <col min="6" max="7" width="8.83203125" style="1"/>
    <col min="8" max="8" width="13.33203125" style="1" customWidth="1"/>
    <col min="9" max="10" width="8.83203125" style="1"/>
    <col min="11" max="11" width="11.5" style="1" customWidth="1"/>
    <col min="12" max="15" width="8.83203125" style="1"/>
    <col min="16" max="16" width="11.5" style="1" bestFit="1" customWidth="1"/>
    <col min="17" max="18" width="8.83203125" style="1"/>
    <col min="19" max="19" width="11.33203125" style="1" customWidth="1"/>
    <col min="20" max="20" width="9.33203125" style="1" bestFit="1" customWidth="1"/>
    <col min="21" max="21" width="8.83203125" style="1"/>
    <col min="22" max="22" width="10.6640625" style="1" bestFit="1" customWidth="1"/>
    <col min="23" max="23" width="9.33203125" style="1" bestFit="1" customWidth="1"/>
    <col min="24" max="16384" width="8.83203125" style="1"/>
  </cols>
  <sheetData>
    <row r="1" spans="1:14" x14ac:dyDescent="0.2">
      <c r="A1" s="57"/>
      <c r="B1" s="57"/>
      <c r="C1" s="57"/>
      <c r="D1" s="57"/>
      <c r="E1" s="57"/>
      <c r="F1" s="57"/>
      <c r="G1" s="57"/>
      <c r="H1" s="57"/>
      <c r="I1" s="57"/>
      <c r="L1" s="1" t="s">
        <v>61</v>
      </c>
    </row>
    <row r="2" spans="1:14" x14ac:dyDescent="0.2">
      <c r="A2" s="57"/>
      <c r="B2" s="57"/>
      <c r="C2" s="57"/>
      <c r="D2" s="57"/>
      <c r="E2" s="57"/>
      <c r="F2" s="57"/>
      <c r="G2" s="57"/>
      <c r="H2" s="57"/>
      <c r="I2" s="57"/>
      <c r="L2" s="1" t="s">
        <v>62</v>
      </c>
    </row>
    <row r="3" spans="1:14" x14ac:dyDescent="0.2">
      <c r="A3" s="57"/>
      <c r="B3" s="57"/>
      <c r="C3" s="57"/>
      <c r="D3" s="57"/>
      <c r="E3" s="57"/>
      <c r="F3" s="57"/>
      <c r="G3" s="57"/>
      <c r="H3" s="57"/>
      <c r="I3" s="57"/>
    </row>
    <row r="4" spans="1:14" ht="35" customHeight="1" x14ac:dyDescent="0.2">
      <c r="A4" s="57"/>
      <c r="B4" s="57"/>
      <c r="C4" s="57"/>
      <c r="D4" s="57"/>
      <c r="E4" s="57"/>
      <c r="F4" s="57"/>
      <c r="G4" s="57"/>
      <c r="H4" s="57"/>
      <c r="I4" s="57"/>
    </row>
    <row r="5" spans="1:14" ht="30.5" customHeight="1" x14ac:dyDescent="0.2">
      <c r="A5" s="80" t="s">
        <v>79</v>
      </c>
      <c r="B5" s="81"/>
      <c r="C5" s="81"/>
      <c r="D5" s="81"/>
      <c r="E5" s="81"/>
      <c r="F5" s="81"/>
      <c r="G5" s="81"/>
      <c r="H5" s="81"/>
      <c r="I5" s="82"/>
      <c r="L5" s="4"/>
    </row>
    <row r="6" spans="1:14" x14ac:dyDescent="0.2">
      <c r="A6" s="86" t="s">
        <v>92</v>
      </c>
      <c r="B6" s="86"/>
      <c r="C6" s="86"/>
      <c r="D6" s="86"/>
      <c r="E6" s="86"/>
      <c r="F6" s="86"/>
      <c r="G6" s="86"/>
      <c r="H6" s="86"/>
      <c r="I6" s="86"/>
      <c r="L6" s="4"/>
      <c r="M6" s="4"/>
      <c r="N6" s="2"/>
    </row>
    <row r="7" spans="1:14" x14ac:dyDescent="0.2">
      <c r="A7" s="86"/>
      <c r="B7" s="86"/>
      <c r="C7" s="86"/>
      <c r="D7" s="86"/>
      <c r="E7" s="86"/>
      <c r="F7" s="86"/>
      <c r="G7" s="86"/>
      <c r="H7" s="86"/>
      <c r="I7" s="86"/>
      <c r="L7" s="4"/>
    </row>
    <row r="8" spans="1:14" s="70" customFormat="1" ht="36" customHeight="1" x14ac:dyDescent="0.2">
      <c r="A8" s="72" t="s">
        <v>89</v>
      </c>
      <c r="B8" s="73"/>
      <c r="C8" s="73"/>
      <c r="D8" s="73"/>
      <c r="E8" s="73"/>
      <c r="F8" s="73"/>
      <c r="G8" s="73"/>
      <c r="H8" s="73"/>
      <c r="I8" s="73"/>
      <c r="L8" s="71"/>
    </row>
    <row r="9" spans="1:14" s="70" customFormat="1" ht="36" customHeight="1" x14ac:dyDescent="0.2">
      <c r="A9" s="72" t="s">
        <v>90</v>
      </c>
      <c r="B9" s="73"/>
      <c r="C9" s="73"/>
      <c r="D9" s="73"/>
      <c r="E9" s="73"/>
      <c r="F9" s="73"/>
      <c r="G9" s="73"/>
      <c r="H9" s="73"/>
      <c r="I9" s="73"/>
      <c r="L9" s="71"/>
    </row>
    <row r="10" spans="1:14" s="70" customFormat="1" ht="52" customHeight="1" x14ac:dyDescent="0.2">
      <c r="A10" s="72" t="s">
        <v>91</v>
      </c>
      <c r="B10" s="73"/>
      <c r="C10" s="73"/>
      <c r="D10" s="73"/>
      <c r="E10" s="73"/>
      <c r="F10" s="73"/>
      <c r="G10" s="73"/>
      <c r="H10" s="73"/>
      <c r="I10" s="73"/>
      <c r="L10" s="71"/>
    </row>
    <row r="11" spans="1:14" s="70" customFormat="1" ht="17" customHeight="1" x14ac:dyDescent="0.2">
      <c r="A11" s="86"/>
      <c r="B11" s="86"/>
      <c r="C11" s="86"/>
      <c r="D11" s="86"/>
      <c r="E11" s="86"/>
      <c r="F11" s="86"/>
      <c r="G11" s="86"/>
      <c r="H11" s="86"/>
      <c r="I11" s="86"/>
      <c r="L11" s="71"/>
    </row>
    <row r="12" spans="1:14" s="70" customFormat="1" ht="12" customHeight="1" x14ac:dyDescent="0.2">
      <c r="A12" s="86"/>
      <c r="B12" s="86"/>
      <c r="C12" s="86"/>
      <c r="D12" s="86"/>
      <c r="E12" s="86"/>
      <c r="F12" s="86"/>
      <c r="G12" s="86"/>
      <c r="H12" s="86"/>
      <c r="I12" s="86"/>
      <c r="L12" s="71"/>
    </row>
    <row r="13" spans="1:14" x14ac:dyDescent="0.2">
      <c r="A13" s="90" t="s">
        <v>19</v>
      </c>
      <c r="B13" s="91"/>
      <c r="C13" s="91"/>
      <c r="D13" s="91"/>
      <c r="E13" s="91"/>
      <c r="F13" s="91"/>
      <c r="G13" s="91"/>
      <c r="H13" s="91"/>
      <c r="I13" s="92"/>
      <c r="L13" s="4"/>
    </row>
    <row r="14" spans="1:14" ht="15.75" customHeight="1" x14ac:dyDescent="0.2">
      <c r="A14" s="56" t="s">
        <v>0</v>
      </c>
      <c r="B14" s="56"/>
      <c r="C14" s="56"/>
      <c r="D14" s="56"/>
      <c r="E14" s="56"/>
      <c r="F14" s="56"/>
      <c r="G14" s="75">
        <v>50</v>
      </c>
      <c r="H14" s="75"/>
      <c r="I14" s="75"/>
    </row>
    <row r="15" spans="1:14" x14ac:dyDescent="0.2">
      <c r="A15" s="56" t="s">
        <v>35</v>
      </c>
      <c r="B15" s="56"/>
      <c r="C15" s="56"/>
      <c r="D15" s="56"/>
      <c r="E15" s="56"/>
      <c r="F15" s="56"/>
      <c r="G15" s="74">
        <v>19</v>
      </c>
      <c r="H15" s="74"/>
      <c r="I15" s="74"/>
    </row>
    <row r="16" spans="1:14" x14ac:dyDescent="0.2">
      <c r="A16" s="56" t="s">
        <v>20</v>
      </c>
      <c r="B16" s="56"/>
      <c r="C16" s="56"/>
      <c r="D16" s="56"/>
      <c r="E16" s="56"/>
      <c r="F16" s="56"/>
      <c r="G16" s="76">
        <v>2</v>
      </c>
      <c r="H16" s="76"/>
      <c r="I16" s="76"/>
      <c r="L16" s="1" t="s">
        <v>10</v>
      </c>
    </row>
    <row r="17" spans="1:14" x14ac:dyDescent="0.2">
      <c r="A17" s="56" t="s">
        <v>8</v>
      </c>
      <c r="B17" s="56"/>
      <c r="C17" s="56"/>
      <c r="D17" s="56"/>
      <c r="E17" s="56"/>
      <c r="F17" s="56"/>
      <c r="G17" s="77">
        <v>1</v>
      </c>
      <c r="H17" s="77"/>
      <c r="I17" s="77"/>
      <c r="L17" s="1" t="s">
        <v>11</v>
      </c>
    </row>
    <row r="18" spans="1:14" x14ac:dyDescent="0.2">
      <c r="A18" s="24" t="s">
        <v>75</v>
      </c>
      <c r="B18" s="24"/>
      <c r="C18" s="24"/>
      <c r="D18" s="24"/>
      <c r="E18" s="24"/>
      <c r="F18" s="24"/>
      <c r="G18" s="25"/>
      <c r="H18" s="25"/>
      <c r="I18" s="25"/>
    </row>
    <row r="19" spans="1:14" x14ac:dyDescent="0.2">
      <c r="A19" s="24" t="s">
        <v>77</v>
      </c>
      <c r="B19" s="24"/>
      <c r="C19" s="24"/>
      <c r="D19" s="24"/>
      <c r="E19" s="24"/>
      <c r="F19" s="24"/>
      <c r="G19" s="26" t="s">
        <v>76</v>
      </c>
      <c r="H19" s="79">
        <v>2.1</v>
      </c>
      <c r="I19" s="25"/>
    </row>
    <row r="20" spans="1:14" x14ac:dyDescent="0.2">
      <c r="A20" s="24" t="s">
        <v>85</v>
      </c>
      <c r="B20" s="24"/>
      <c r="C20" s="24"/>
      <c r="D20" s="24"/>
      <c r="E20" s="24"/>
      <c r="F20" s="24"/>
      <c r="G20" s="26"/>
      <c r="H20" s="25"/>
      <c r="I20" s="25"/>
    </row>
    <row r="21" spans="1:14" x14ac:dyDescent="0.2">
      <c r="A21" s="45" t="s">
        <v>67</v>
      </c>
      <c r="B21" s="45"/>
      <c r="C21" s="45"/>
      <c r="D21" s="45"/>
      <c r="E21" s="45"/>
      <c r="F21" s="45"/>
      <c r="G21" s="45"/>
      <c r="H21" s="45"/>
      <c r="I21" s="45"/>
      <c r="K21" s="2"/>
    </row>
    <row r="22" spans="1:14" x14ac:dyDescent="0.2">
      <c r="A22" s="52" t="s">
        <v>1</v>
      </c>
      <c r="B22" s="52"/>
      <c r="C22" s="52"/>
      <c r="D22" s="52"/>
      <c r="E22" s="52"/>
      <c r="F22" s="52"/>
      <c r="G22" s="54">
        <f>(G14*G16)+(G17*G14)</f>
        <v>150</v>
      </c>
      <c r="H22" s="54"/>
      <c r="I22" s="54"/>
      <c r="L22" s="1" t="s">
        <v>12</v>
      </c>
    </row>
    <row r="23" spans="1:14" ht="31.5" customHeight="1" x14ac:dyDescent="0.2">
      <c r="A23" s="53" t="s">
        <v>78</v>
      </c>
      <c r="B23" s="52"/>
      <c r="C23" s="52"/>
      <c r="D23" s="52"/>
      <c r="E23" s="52"/>
      <c r="F23" s="52"/>
      <c r="G23" s="54">
        <f>(G22*H19)/60</f>
        <v>5.25</v>
      </c>
      <c r="H23" s="54"/>
      <c r="I23" s="54"/>
      <c r="L23" s="1" t="s">
        <v>13</v>
      </c>
      <c r="N23" s="4" t="s">
        <v>14</v>
      </c>
    </row>
    <row r="24" spans="1:14" x14ac:dyDescent="0.2">
      <c r="A24" s="52" t="s">
        <v>21</v>
      </c>
      <c r="B24" s="52"/>
      <c r="C24" s="52"/>
      <c r="D24" s="52"/>
      <c r="E24" s="52"/>
      <c r="F24" s="52"/>
      <c r="G24" s="55">
        <f>G15*G23</f>
        <v>99.75</v>
      </c>
      <c r="H24" s="55"/>
      <c r="I24" s="55"/>
      <c r="L24" s="1" t="s">
        <v>60</v>
      </c>
      <c r="N24" s="4" t="s">
        <v>59</v>
      </c>
    </row>
    <row r="25" spans="1:14" x14ac:dyDescent="0.2">
      <c r="A25" s="52" t="s">
        <v>22</v>
      </c>
      <c r="B25" s="52"/>
      <c r="C25" s="52"/>
      <c r="D25" s="52"/>
      <c r="E25" s="52"/>
      <c r="F25" s="52"/>
      <c r="G25" s="55">
        <f>G24*365</f>
        <v>36408.75</v>
      </c>
      <c r="H25" s="55"/>
      <c r="I25" s="55"/>
      <c r="L25" s="1" t="s">
        <v>15</v>
      </c>
      <c r="N25" s="4" t="s">
        <v>16</v>
      </c>
    </row>
    <row r="26" spans="1:14" x14ac:dyDescent="0.2">
      <c r="A26" s="30"/>
      <c r="B26" s="31"/>
      <c r="C26" s="31"/>
      <c r="D26" s="31"/>
      <c r="E26" s="31"/>
      <c r="F26" s="31"/>
      <c r="G26" s="31"/>
      <c r="H26" s="31"/>
      <c r="I26" s="32"/>
      <c r="L26" s="1" t="s">
        <v>28</v>
      </c>
      <c r="N26" s="1" t="s">
        <v>74</v>
      </c>
    </row>
    <row r="27" spans="1:14" x14ac:dyDescent="0.2">
      <c r="A27" s="50" t="s">
        <v>18</v>
      </c>
      <c r="B27" s="50"/>
      <c r="C27" s="50"/>
      <c r="D27" s="50"/>
      <c r="E27" s="50"/>
      <c r="F27" s="50"/>
      <c r="G27" s="50"/>
      <c r="H27" s="50"/>
      <c r="I27" s="50"/>
    </row>
    <row r="28" spans="1:14" x14ac:dyDescent="0.2">
      <c r="A28" s="51" t="s">
        <v>19</v>
      </c>
      <c r="B28" s="51"/>
      <c r="C28" s="51"/>
      <c r="D28" s="51"/>
      <c r="E28" s="51"/>
      <c r="F28" s="51"/>
      <c r="G28" s="51"/>
      <c r="H28" s="51"/>
      <c r="I28" s="51"/>
      <c r="K28" s="1" t="s">
        <v>66</v>
      </c>
    </row>
    <row r="29" spans="1:14" ht="15.75" customHeight="1" x14ac:dyDescent="0.2">
      <c r="A29" s="42" t="s">
        <v>73</v>
      </c>
      <c r="B29" s="43"/>
      <c r="C29" s="43"/>
      <c r="D29" s="43"/>
      <c r="E29" s="43"/>
      <c r="F29" s="44"/>
      <c r="G29" s="46">
        <v>0.26</v>
      </c>
      <c r="H29" s="47"/>
      <c r="I29" s="48"/>
    </row>
    <row r="30" spans="1:14" ht="30.75" customHeight="1" x14ac:dyDescent="0.2">
      <c r="A30" s="49" t="s">
        <v>23</v>
      </c>
      <c r="B30" s="43"/>
      <c r="C30" s="43"/>
      <c r="D30" s="43"/>
      <c r="E30" s="43"/>
      <c r="F30" s="44"/>
      <c r="G30" s="46">
        <v>0.5</v>
      </c>
      <c r="H30" s="47"/>
      <c r="I30" s="48"/>
    </row>
    <row r="31" spans="1:14" ht="15" customHeight="1" x14ac:dyDescent="0.2">
      <c r="A31" s="42" t="s">
        <v>72</v>
      </c>
      <c r="B31" s="43"/>
      <c r="C31" s="43"/>
      <c r="D31" s="43"/>
      <c r="E31" s="43"/>
      <c r="F31" s="44"/>
      <c r="G31" s="46">
        <v>0.23</v>
      </c>
      <c r="H31" s="47"/>
      <c r="I31" s="48"/>
    </row>
    <row r="32" spans="1:14" ht="15.75" customHeight="1" x14ac:dyDescent="0.2">
      <c r="A32" s="42" t="s">
        <v>24</v>
      </c>
      <c r="B32" s="43"/>
      <c r="C32" s="43"/>
      <c r="D32" s="43"/>
      <c r="E32" s="43"/>
      <c r="F32" s="44"/>
      <c r="G32" s="46">
        <v>0.26</v>
      </c>
      <c r="H32" s="47"/>
      <c r="I32" s="48"/>
    </row>
    <row r="33" spans="1:9" x14ac:dyDescent="0.2">
      <c r="A33" s="45" t="s">
        <v>67</v>
      </c>
      <c r="B33" s="45"/>
      <c r="C33" s="45"/>
      <c r="D33" s="45"/>
      <c r="E33" s="45"/>
      <c r="F33" s="45"/>
      <c r="G33" s="45"/>
      <c r="H33" s="45"/>
      <c r="I33" s="45"/>
    </row>
    <row r="34" spans="1:9" ht="15.75" customHeight="1" x14ac:dyDescent="0.2">
      <c r="A34" s="27" t="s">
        <v>25</v>
      </c>
      <c r="B34" s="28"/>
      <c r="C34" s="28"/>
      <c r="D34" s="28"/>
      <c r="E34" s="28"/>
      <c r="F34" s="29"/>
      <c r="G34" s="39">
        <f>G23*(G29+G30+G31+G32)</f>
        <v>6.5625</v>
      </c>
      <c r="H34" s="40"/>
      <c r="I34" s="41"/>
    </row>
    <row r="35" spans="1:9" ht="15.75" customHeight="1" x14ac:dyDescent="0.2">
      <c r="A35" s="27" t="s">
        <v>26</v>
      </c>
      <c r="B35" s="28"/>
      <c r="C35" s="28"/>
      <c r="D35" s="28"/>
      <c r="E35" s="28"/>
      <c r="F35" s="29"/>
      <c r="G35" s="39">
        <f>G34*365</f>
        <v>2395.3125</v>
      </c>
      <c r="H35" s="40"/>
      <c r="I35" s="41"/>
    </row>
    <row r="36" spans="1:9" ht="15.75" customHeight="1" x14ac:dyDescent="0.2">
      <c r="A36" s="27" t="s">
        <v>3</v>
      </c>
      <c r="B36" s="28"/>
      <c r="C36" s="28"/>
      <c r="D36" s="28"/>
      <c r="E36" s="28"/>
      <c r="F36" s="29"/>
      <c r="G36" s="39">
        <f>6*G22</f>
        <v>900</v>
      </c>
      <c r="H36" s="40"/>
      <c r="I36" s="41"/>
    </row>
    <row r="37" spans="1:9" x14ac:dyDescent="0.2">
      <c r="A37" s="30"/>
      <c r="B37" s="31"/>
      <c r="C37" s="31"/>
      <c r="D37" s="31"/>
      <c r="E37" s="31"/>
      <c r="F37" s="31"/>
      <c r="G37" s="31"/>
      <c r="H37" s="31"/>
      <c r="I37" s="32"/>
    </row>
    <row r="38" spans="1:9" ht="15.75" customHeight="1" x14ac:dyDescent="0.2">
      <c r="A38" s="36" t="s">
        <v>2</v>
      </c>
      <c r="B38" s="37"/>
      <c r="C38" s="37"/>
      <c r="D38" s="37"/>
      <c r="E38" s="37"/>
      <c r="F38" s="38"/>
      <c r="G38" s="33">
        <f>G25+G35+G36</f>
        <v>39704.0625</v>
      </c>
      <c r="H38" s="34"/>
      <c r="I38" s="35"/>
    </row>
    <row r="39" spans="1:9" x14ac:dyDescent="0.2">
      <c r="H39" s="3"/>
    </row>
  </sheetData>
  <mergeCells count="46">
    <mergeCell ref="A1:I4"/>
    <mergeCell ref="A6:I7"/>
    <mergeCell ref="A9:I9"/>
    <mergeCell ref="A16:F16"/>
    <mergeCell ref="A17:F17"/>
    <mergeCell ref="A13:I13"/>
    <mergeCell ref="G14:I14"/>
    <mergeCell ref="G15:I15"/>
    <mergeCell ref="G16:I16"/>
    <mergeCell ref="G17:I17"/>
    <mergeCell ref="A10:I10"/>
    <mergeCell ref="A8:I8"/>
    <mergeCell ref="A11:I12"/>
    <mergeCell ref="A27:I27"/>
    <mergeCell ref="A28:I28"/>
    <mergeCell ref="A5:I5"/>
    <mergeCell ref="A26:I26"/>
    <mergeCell ref="A29:F29"/>
    <mergeCell ref="A21:I21"/>
    <mergeCell ref="A22:F22"/>
    <mergeCell ref="A23:F23"/>
    <mergeCell ref="A24:F24"/>
    <mergeCell ref="A25:F25"/>
    <mergeCell ref="G22:I22"/>
    <mergeCell ref="G23:I23"/>
    <mergeCell ref="G24:I24"/>
    <mergeCell ref="G25:I25"/>
    <mergeCell ref="A14:F14"/>
    <mergeCell ref="A15:F15"/>
    <mergeCell ref="A31:F31"/>
    <mergeCell ref="A32:F32"/>
    <mergeCell ref="A33:I33"/>
    <mergeCell ref="G29:I29"/>
    <mergeCell ref="G30:I30"/>
    <mergeCell ref="G31:I31"/>
    <mergeCell ref="G32:I32"/>
    <mergeCell ref="A30:F30"/>
    <mergeCell ref="A34:F34"/>
    <mergeCell ref="A35:F35"/>
    <mergeCell ref="A36:F36"/>
    <mergeCell ref="A37:I37"/>
    <mergeCell ref="G38:I38"/>
    <mergeCell ref="A38:F38"/>
    <mergeCell ref="G34:I34"/>
    <mergeCell ref="G35:I35"/>
    <mergeCell ref="G36:I36"/>
  </mergeCells>
  <hyperlinks>
    <hyperlink ref="N23" r:id="rId1" xr:uid="{DEA40327-B784-4508-8BAD-2B854220EBCB}"/>
    <hyperlink ref="N25" r:id="rId2" xr:uid="{76CD46A0-08FF-4B90-A743-B9552BA9218B}"/>
    <hyperlink ref="N24" r:id="rId3" xr:uid="{289D15EC-DF66-4AA0-95FF-4B19AE672901}"/>
  </hyperlinks>
  <printOptions horizontalCentered="1" verticalCentered="1"/>
  <pageMargins left="0" right="0" top="0.5" bottom="0.5" header="0.3" footer="0.3"/>
  <pageSetup scale="68" orientation="landscape" r:id="rId4"/>
  <headerFooter>
    <oddFooter>&amp;LPet Lodging Bowl Cleaning System Cost and Profit Estimator for Stainless Steel Bowls and Kinn Kleanbowl 2021</oddFooter>
  </headerFooter>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E4325E-2F7E-4486-862A-09CCCCF8F2FC}">
  <sheetPr>
    <pageSetUpPr fitToPage="1"/>
  </sheetPr>
  <dimension ref="A1:O72"/>
  <sheetViews>
    <sheetView zoomScale="115" zoomScaleNormal="115" workbookViewId="0">
      <selection activeCell="A11" sqref="A11:I12"/>
    </sheetView>
  </sheetViews>
  <sheetFormatPr baseColWidth="10" defaultColWidth="8.83203125" defaultRowHeight="16" x14ac:dyDescent="0.2"/>
  <cols>
    <col min="1" max="1" width="19.83203125" style="1" customWidth="1"/>
    <col min="2" max="5" width="11.1640625" style="1" customWidth="1"/>
    <col min="6" max="6" width="10.5" style="1" customWidth="1"/>
    <col min="7" max="7" width="8.83203125" style="1"/>
    <col min="8" max="8" width="13.33203125" style="1" customWidth="1"/>
    <col min="9" max="9" width="10.1640625" style="1" bestFit="1" customWidth="1"/>
    <col min="10" max="10" width="0" style="1" hidden="1" customWidth="1"/>
    <col min="11" max="11" width="8.83203125" style="1"/>
    <col min="12" max="12" width="11.5" style="1" customWidth="1"/>
    <col min="13" max="16" width="8.83203125" style="1"/>
    <col min="17" max="17" width="11.5" style="1" bestFit="1" customWidth="1"/>
    <col min="18" max="19" width="8.83203125" style="1"/>
    <col min="20" max="20" width="11.33203125" style="1" customWidth="1"/>
    <col min="21" max="21" width="9.33203125" style="1" bestFit="1" customWidth="1"/>
    <col min="22" max="22" width="8.83203125" style="1"/>
    <col min="23" max="23" width="10.6640625" style="1" bestFit="1" customWidth="1"/>
    <col min="24" max="24" width="9.33203125" style="1" bestFit="1" customWidth="1"/>
    <col min="25" max="16384" width="8.83203125" style="1"/>
  </cols>
  <sheetData>
    <row r="1" spans="1:15" x14ac:dyDescent="0.2">
      <c r="A1" s="57"/>
      <c r="B1" s="57"/>
      <c r="C1" s="57"/>
      <c r="D1" s="57"/>
      <c r="E1" s="57"/>
      <c r="F1" s="57"/>
      <c r="G1" s="57"/>
      <c r="H1" s="57"/>
      <c r="I1" s="57"/>
      <c r="M1" s="1" t="s">
        <v>63</v>
      </c>
    </row>
    <row r="2" spans="1:15" x14ac:dyDescent="0.2">
      <c r="A2" s="57"/>
      <c r="B2" s="57"/>
      <c r="C2" s="57"/>
      <c r="D2" s="57"/>
      <c r="E2" s="57"/>
      <c r="F2" s="57"/>
      <c r="G2" s="57"/>
      <c r="H2" s="57"/>
      <c r="I2" s="57"/>
      <c r="M2" s="1" t="s">
        <v>62</v>
      </c>
    </row>
    <row r="3" spans="1:15" x14ac:dyDescent="0.2">
      <c r="A3" s="57"/>
      <c r="B3" s="57"/>
      <c r="C3" s="57"/>
      <c r="D3" s="57"/>
      <c r="E3" s="57"/>
      <c r="F3" s="57"/>
      <c r="G3" s="57"/>
      <c r="H3" s="57"/>
      <c r="I3" s="57"/>
    </row>
    <row r="4" spans="1:15" ht="26" customHeight="1" x14ac:dyDescent="0.2">
      <c r="A4" s="57"/>
      <c r="B4" s="57"/>
      <c r="C4" s="57"/>
      <c r="D4" s="57"/>
      <c r="E4" s="57"/>
      <c r="F4" s="57"/>
      <c r="G4" s="57"/>
      <c r="H4" s="57"/>
      <c r="I4" s="57"/>
    </row>
    <row r="5" spans="1:15" ht="34.5" customHeight="1" x14ac:dyDescent="0.2">
      <c r="A5" s="83" t="s">
        <v>82</v>
      </c>
      <c r="B5" s="84"/>
      <c r="C5" s="84"/>
      <c r="D5" s="84"/>
      <c r="E5" s="84"/>
      <c r="F5" s="84"/>
      <c r="G5" s="84"/>
      <c r="H5" s="84"/>
      <c r="I5" s="85"/>
      <c r="M5" s="4"/>
    </row>
    <row r="6" spans="1:15" x14ac:dyDescent="0.2">
      <c r="A6" s="86" t="s">
        <v>92</v>
      </c>
      <c r="B6" s="86"/>
      <c r="C6" s="86"/>
      <c r="D6" s="86"/>
      <c r="E6" s="86"/>
      <c r="F6" s="86"/>
      <c r="G6" s="86"/>
      <c r="H6" s="86"/>
      <c r="I6" s="86"/>
      <c r="M6" s="4"/>
      <c r="N6" s="4"/>
      <c r="O6" s="2"/>
    </row>
    <row r="7" spans="1:15" x14ac:dyDescent="0.2">
      <c r="A7" s="86"/>
      <c r="B7" s="86"/>
      <c r="C7" s="86"/>
      <c r="D7" s="86"/>
      <c r="E7" s="86"/>
      <c r="F7" s="86"/>
      <c r="G7" s="86"/>
      <c r="H7" s="86"/>
      <c r="I7" s="86"/>
      <c r="M7" s="4"/>
    </row>
    <row r="8" spans="1:15" x14ac:dyDescent="0.2">
      <c r="A8" s="87" t="s">
        <v>93</v>
      </c>
      <c r="B8" s="88"/>
      <c r="C8" s="88"/>
      <c r="D8" s="88"/>
      <c r="E8" s="88"/>
      <c r="F8" s="88"/>
      <c r="G8" s="88"/>
      <c r="H8" s="88"/>
      <c r="I8" s="89"/>
      <c r="M8" s="4"/>
    </row>
    <row r="9" spans="1:15" x14ac:dyDescent="0.2">
      <c r="A9" s="87" t="s">
        <v>94</v>
      </c>
      <c r="B9" s="88"/>
      <c r="C9" s="88"/>
      <c r="D9" s="88"/>
      <c r="E9" s="88"/>
      <c r="F9" s="88"/>
      <c r="G9" s="88"/>
      <c r="H9" s="88"/>
      <c r="I9" s="89"/>
      <c r="M9" s="4"/>
    </row>
    <row r="10" spans="1:15" x14ac:dyDescent="0.2">
      <c r="A10" s="72" t="s">
        <v>91</v>
      </c>
      <c r="B10" s="73"/>
      <c r="C10" s="73"/>
      <c r="D10" s="73"/>
      <c r="E10" s="73"/>
      <c r="F10" s="73"/>
      <c r="G10" s="73"/>
      <c r="H10" s="73"/>
      <c r="I10" s="73"/>
      <c r="M10" s="4"/>
    </row>
    <row r="11" spans="1:15" x14ac:dyDescent="0.2">
      <c r="A11" s="86"/>
      <c r="B11" s="86"/>
      <c r="C11" s="86"/>
      <c r="D11" s="86"/>
      <c r="E11" s="86"/>
      <c r="F11" s="86"/>
      <c r="G11" s="86"/>
      <c r="H11" s="86"/>
      <c r="I11" s="86"/>
      <c r="M11" s="4"/>
    </row>
    <row r="12" spans="1:15" x14ac:dyDescent="0.2">
      <c r="A12" s="86"/>
      <c r="B12" s="86"/>
      <c r="C12" s="86"/>
      <c r="D12" s="86"/>
      <c r="E12" s="86"/>
      <c r="F12" s="86"/>
      <c r="G12" s="86"/>
      <c r="H12" s="86"/>
      <c r="I12" s="86"/>
      <c r="M12" s="4"/>
    </row>
    <row r="13" spans="1:15" ht="15.75" customHeight="1" x14ac:dyDescent="0.2">
      <c r="A13" s="58" t="s">
        <v>17</v>
      </c>
      <c r="B13" s="58"/>
      <c r="C13" s="58"/>
      <c r="D13" s="58"/>
      <c r="E13" s="58"/>
      <c r="F13" s="58"/>
      <c r="G13" s="58"/>
      <c r="H13" s="58"/>
      <c r="I13" s="58"/>
      <c r="M13" s="4"/>
    </row>
    <row r="14" spans="1:15" x14ac:dyDescent="0.2">
      <c r="A14" s="51" t="s">
        <v>19</v>
      </c>
      <c r="B14" s="51"/>
      <c r="C14" s="51"/>
      <c r="D14" s="51"/>
      <c r="E14" s="51"/>
      <c r="F14" s="51"/>
      <c r="G14" s="51"/>
      <c r="H14" s="51"/>
      <c r="I14" s="51"/>
      <c r="M14" s="4"/>
    </row>
    <row r="15" spans="1:15" ht="15.75" customHeight="1" x14ac:dyDescent="0.2">
      <c r="A15" s="56" t="s">
        <v>0</v>
      </c>
      <c r="B15" s="56"/>
      <c r="C15" s="56"/>
      <c r="D15" s="56"/>
      <c r="E15" s="56"/>
      <c r="F15" s="56"/>
      <c r="G15" s="75">
        <v>50</v>
      </c>
      <c r="H15" s="75"/>
      <c r="I15" s="75"/>
    </row>
    <row r="16" spans="1:15" x14ac:dyDescent="0.2">
      <c r="A16" s="56" t="s">
        <v>35</v>
      </c>
      <c r="B16" s="56"/>
      <c r="C16" s="56"/>
      <c r="D16" s="56"/>
      <c r="E16" s="56"/>
      <c r="F16" s="56"/>
      <c r="G16" s="74">
        <v>19</v>
      </c>
      <c r="H16" s="74"/>
      <c r="I16" s="74"/>
    </row>
    <row r="17" spans="1:15" x14ac:dyDescent="0.2">
      <c r="A17" s="59" t="s">
        <v>29</v>
      </c>
      <c r="B17" s="56"/>
      <c r="C17" s="56"/>
      <c r="D17" s="56"/>
      <c r="E17" s="56"/>
      <c r="F17" s="56"/>
      <c r="G17" s="76">
        <v>2</v>
      </c>
      <c r="H17" s="76"/>
      <c r="I17" s="76"/>
      <c r="M17" s="1" t="s">
        <v>10</v>
      </c>
    </row>
    <row r="18" spans="1:15" x14ac:dyDescent="0.2">
      <c r="A18" s="59" t="s">
        <v>9</v>
      </c>
      <c r="B18" s="56"/>
      <c r="C18" s="56"/>
      <c r="D18" s="56"/>
      <c r="E18" s="56"/>
      <c r="F18" s="56"/>
      <c r="G18" s="77">
        <v>1</v>
      </c>
      <c r="H18" s="77"/>
      <c r="I18" s="77"/>
      <c r="M18" s="1" t="s">
        <v>11</v>
      </c>
    </row>
    <row r="19" spans="1:15" x14ac:dyDescent="0.2">
      <c r="A19" s="59" t="s">
        <v>4</v>
      </c>
      <c r="B19" s="56"/>
      <c r="C19" s="56"/>
      <c r="D19" s="56"/>
      <c r="E19" s="56"/>
      <c r="F19" s="56"/>
      <c r="G19" s="54">
        <f>(G15*G17)+(G15*G18)</f>
        <v>150</v>
      </c>
      <c r="H19" s="54"/>
      <c r="I19" s="54"/>
      <c r="L19" s="2"/>
    </row>
    <row r="20" spans="1:15" x14ac:dyDescent="0.2">
      <c r="A20" s="24" t="s">
        <v>80</v>
      </c>
      <c r="B20" s="24"/>
      <c r="C20" s="24"/>
      <c r="D20" s="24"/>
      <c r="E20" s="24"/>
      <c r="F20" s="24"/>
      <c r="G20" s="25"/>
      <c r="H20" s="25"/>
      <c r="I20" s="25"/>
      <c r="L20" s="2"/>
    </row>
    <row r="21" spans="1:15" x14ac:dyDescent="0.2">
      <c r="A21" s="24" t="s">
        <v>77</v>
      </c>
      <c r="B21" s="24"/>
      <c r="C21" s="24"/>
      <c r="D21" s="24"/>
      <c r="E21" s="24"/>
      <c r="F21" s="24"/>
      <c r="G21" s="26" t="s">
        <v>76</v>
      </c>
      <c r="H21" s="79">
        <v>2.1</v>
      </c>
      <c r="I21" s="25"/>
      <c r="L21" s="2"/>
    </row>
    <row r="22" spans="1:15" s="24" customFormat="1" x14ac:dyDescent="0.2">
      <c r="A22" s="24" t="s">
        <v>85</v>
      </c>
    </row>
    <row r="23" spans="1:15" x14ac:dyDescent="0.2">
      <c r="A23" s="24" t="s">
        <v>86</v>
      </c>
      <c r="B23" s="24"/>
      <c r="C23" s="24"/>
      <c r="D23" s="24"/>
      <c r="E23" s="24"/>
      <c r="F23" s="24"/>
      <c r="G23" s="26"/>
      <c r="H23" s="78">
        <v>4</v>
      </c>
      <c r="I23" s="25"/>
      <c r="L23" s="2"/>
    </row>
    <row r="24" spans="1:15" x14ac:dyDescent="0.2">
      <c r="A24" s="45" t="s">
        <v>67</v>
      </c>
      <c r="B24" s="45"/>
      <c r="C24" s="45"/>
      <c r="D24" s="45"/>
      <c r="E24" s="45"/>
      <c r="F24" s="45"/>
      <c r="G24" s="45"/>
      <c r="H24" s="45"/>
      <c r="I24" s="45"/>
      <c r="M24" s="1" t="s">
        <v>12</v>
      </c>
    </row>
    <row r="25" spans="1:15" ht="31.5" customHeight="1" x14ac:dyDescent="0.2">
      <c r="A25" s="53" t="s">
        <v>81</v>
      </c>
      <c r="B25" s="52"/>
      <c r="C25" s="52"/>
      <c r="D25" s="52"/>
      <c r="E25" s="52"/>
      <c r="F25" s="52"/>
      <c r="G25" s="63">
        <f>(G19*H21/60)*J25/J26</f>
        <v>0.875</v>
      </c>
      <c r="H25" s="63"/>
      <c r="I25" s="63"/>
      <c r="J25" s="1">
        <f>G17*0.5+G18</f>
        <v>2</v>
      </c>
      <c r="M25" s="1" t="s">
        <v>13</v>
      </c>
      <c r="O25" s="4" t="s">
        <v>14</v>
      </c>
    </row>
    <row r="26" spans="1:15" x14ac:dyDescent="0.2">
      <c r="A26" s="53" t="s">
        <v>30</v>
      </c>
      <c r="B26" s="52"/>
      <c r="C26" s="52"/>
      <c r="D26" s="52"/>
      <c r="E26" s="52"/>
      <c r="F26" s="52"/>
      <c r="G26" s="55">
        <f>G16*G25</f>
        <v>16.625</v>
      </c>
      <c r="H26" s="55"/>
      <c r="I26" s="55"/>
      <c r="J26" s="1">
        <f>(G17+G18)*H23</f>
        <v>12</v>
      </c>
      <c r="M26" s="1" t="s">
        <v>60</v>
      </c>
      <c r="O26" s="4" t="s">
        <v>59</v>
      </c>
    </row>
    <row r="27" spans="1:15" x14ac:dyDescent="0.2">
      <c r="A27" s="52" t="s">
        <v>84</v>
      </c>
      <c r="B27" s="52"/>
      <c r="C27" s="52"/>
      <c r="D27" s="52"/>
      <c r="E27" s="52"/>
      <c r="F27" s="52"/>
      <c r="G27" s="55">
        <f>G26*365</f>
        <v>6068.125</v>
      </c>
      <c r="H27" s="55"/>
      <c r="I27" s="55"/>
      <c r="M27" s="1" t="s">
        <v>15</v>
      </c>
      <c r="O27" s="4" t="s">
        <v>16</v>
      </c>
    </row>
    <row r="28" spans="1:15" x14ac:dyDescent="0.2">
      <c r="A28" s="30"/>
      <c r="B28" s="31"/>
      <c r="C28" s="31"/>
      <c r="D28" s="31"/>
      <c r="E28" s="31"/>
      <c r="F28" s="31"/>
      <c r="G28" s="31"/>
      <c r="H28" s="31"/>
      <c r="I28" s="32"/>
      <c r="M28" s="1" t="s">
        <v>28</v>
      </c>
      <c r="O28" s="1" t="s">
        <v>74</v>
      </c>
    </row>
    <row r="29" spans="1:15" x14ac:dyDescent="0.2">
      <c r="A29" s="50" t="s">
        <v>18</v>
      </c>
      <c r="B29" s="50"/>
      <c r="C29" s="50"/>
      <c r="D29" s="50"/>
      <c r="E29" s="50"/>
      <c r="F29" s="50"/>
      <c r="G29" s="50"/>
      <c r="H29" s="50"/>
      <c r="I29" s="50"/>
    </row>
    <row r="30" spans="1:15" x14ac:dyDescent="0.2">
      <c r="A30" s="51" t="s">
        <v>19</v>
      </c>
      <c r="B30" s="51"/>
      <c r="C30" s="51"/>
      <c r="D30" s="51"/>
      <c r="E30" s="51"/>
      <c r="F30" s="51"/>
      <c r="G30" s="51"/>
      <c r="H30" s="51"/>
      <c r="I30" s="51"/>
      <c r="L30" s="1" t="s">
        <v>66</v>
      </c>
    </row>
    <row r="31" spans="1:15" ht="15.75" customHeight="1" x14ac:dyDescent="0.2">
      <c r="A31" s="42" t="s">
        <v>73</v>
      </c>
      <c r="B31" s="43"/>
      <c r="C31" s="43"/>
      <c r="D31" s="43"/>
      <c r="E31" s="43"/>
      <c r="F31" s="44"/>
      <c r="G31" s="60">
        <v>0.26</v>
      </c>
      <c r="H31" s="61"/>
      <c r="I31" s="62"/>
    </row>
    <row r="32" spans="1:15" ht="15.75" customHeight="1" x14ac:dyDescent="0.2">
      <c r="A32" s="49" t="s">
        <v>23</v>
      </c>
      <c r="B32" s="43"/>
      <c r="C32" s="43"/>
      <c r="D32" s="43"/>
      <c r="E32" s="43"/>
      <c r="F32" s="44"/>
      <c r="G32" s="60">
        <v>0.5</v>
      </c>
      <c r="H32" s="61"/>
      <c r="I32" s="62"/>
    </row>
    <row r="33" spans="1:12" ht="15.75" customHeight="1" x14ac:dyDescent="0.2">
      <c r="A33" s="42" t="s">
        <v>72</v>
      </c>
      <c r="B33" s="43"/>
      <c r="C33" s="43"/>
      <c r="D33" s="43"/>
      <c r="E33" s="43"/>
      <c r="F33" s="44"/>
      <c r="G33" s="60">
        <v>0.23</v>
      </c>
      <c r="H33" s="61"/>
      <c r="I33" s="62"/>
    </row>
    <row r="34" spans="1:12" ht="15.75" customHeight="1" x14ac:dyDescent="0.2">
      <c r="A34" s="42" t="s">
        <v>24</v>
      </c>
      <c r="B34" s="43"/>
      <c r="C34" s="43"/>
      <c r="D34" s="43"/>
      <c r="E34" s="43"/>
      <c r="F34" s="44"/>
      <c r="G34" s="60">
        <v>0.26</v>
      </c>
      <c r="H34" s="61"/>
      <c r="I34" s="62"/>
    </row>
    <row r="35" spans="1:12" x14ac:dyDescent="0.2">
      <c r="A35" s="45" t="s">
        <v>67</v>
      </c>
      <c r="B35" s="45"/>
      <c r="C35" s="45"/>
      <c r="D35" s="45"/>
      <c r="E35" s="45"/>
      <c r="F35" s="45"/>
      <c r="G35" s="45"/>
      <c r="H35" s="45"/>
      <c r="I35" s="45"/>
    </row>
    <row r="36" spans="1:12" ht="29.25" customHeight="1" x14ac:dyDescent="0.2">
      <c r="A36" s="64" t="s">
        <v>31</v>
      </c>
      <c r="B36" s="28"/>
      <c r="C36" s="28"/>
      <c r="D36" s="28"/>
      <c r="E36" s="28"/>
      <c r="F36" s="29"/>
      <c r="G36" s="39">
        <f>G25*(G31+G32+G33+G34)</f>
        <v>1.09375</v>
      </c>
      <c r="H36" s="40"/>
      <c r="I36" s="41"/>
    </row>
    <row r="37" spans="1:12" ht="15.75" customHeight="1" x14ac:dyDescent="0.2">
      <c r="A37" s="5" t="s">
        <v>5</v>
      </c>
      <c r="B37" s="6"/>
      <c r="C37" s="6"/>
      <c r="D37" s="6"/>
      <c r="E37" s="6"/>
      <c r="F37" s="6"/>
      <c r="G37" s="39">
        <f>G36*365</f>
        <v>399.21875</v>
      </c>
      <c r="H37" s="40"/>
      <c r="I37" s="41"/>
    </row>
    <row r="38" spans="1:12" ht="31.5" customHeight="1" x14ac:dyDescent="0.2">
      <c r="A38" s="64" t="s">
        <v>32</v>
      </c>
      <c r="B38" s="65"/>
      <c r="C38" s="65"/>
      <c r="D38" s="65"/>
      <c r="E38" s="65"/>
      <c r="F38" s="66"/>
      <c r="G38" s="67">
        <f>15*G15*0.5/60/60</f>
        <v>0.10416666666666667</v>
      </c>
      <c r="H38" s="68"/>
      <c r="I38" s="69"/>
    </row>
    <row r="39" spans="1:12" ht="15.75" customHeight="1" x14ac:dyDescent="0.2">
      <c r="A39" s="5" t="s">
        <v>33</v>
      </c>
      <c r="B39" s="6"/>
      <c r="C39" s="6"/>
      <c r="D39" s="6"/>
      <c r="E39" s="6"/>
      <c r="F39" s="6"/>
      <c r="G39" s="39">
        <f>G16*G38*365</f>
        <v>722.39583333333337</v>
      </c>
      <c r="H39" s="40"/>
      <c r="I39" s="41"/>
    </row>
    <row r="40" spans="1:12" ht="30.75" customHeight="1" x14ac:dyDescent="0.2">
      <c r="A40" s="64" t="s">
        <v>34</v>
      </c>
      <c r="B40" s="65"/>
      <c r="C40" s="65"/>
      <c r="D40" s="65"/>
      <c r="E40" s="65"/>
      <c r="F40" s="66"/>
      <c r="G40" s="39">
        <f>2*G15*0.04*90</f>
        <v>360</v>
      </c>
      <c r="H40" s="40"/>
      <c r="I40" s="41"/>
    </row>
    <row r="41" spans="1:12" ht="15.75" customHeight="1" x14ac:dyDescent="0.2">
      <c r="A41" s="27" t="s">
        <v>6</v>
      </c>
      <c r="B41" s="28"/>
      <c r="C41" s="28"/>
      <c r="D41" s="28"/>
      <c r="E41" s="28"/>
      <c r="F41" s="29"/>
      <c r="G41" s="39">
        <f>G40+G39</f>
        <v>1082.3958333333335</v>
      </c>
      <c r="H41" s="40"/>
      <c r="I41" s="41"/>
    </row>
    <row r="42" spans="1:12" ht="15.75" customHeight="1" x14ac:dyDescent="0.2">
      <c r="A42" s="27" t="s">
        <v>87</v>
      </c>
      <c r="B42" s="28"/>
      <c r="C42" s="28"/>
      <c r="D42" s="28"/>
      <c r="E42" s="28"/>
      <c r="F42" s="29"/>
      <c r="G42" s="39">
        <f>15.05*G15*2</f>
        <v>1505</v>
      </c>
      <c r="H42" s="40"/>
      <c r="I42" s="41"/>
    </row>
    <row r="43" spans="1:12" ht="64.5" customHeight="1" x14ac:dyDescent="0.2">
      <c r="A43" s="64" t="s">
        <v>88</v>
      </c>
      <c r="B43" s="28"/>
      <c r="C43" s="28"/>
      <c r="D43" s="28"/>
      <c r="E43" s="28"/>
      <c r="F43" s="29"/>
      <c r="G43" s="39">
        <f>0.32*G19*365</f>
        <v>17520</v>
      </c>
      <c r="H43" s="40"/>
      <c r="I43" s="41"/>
    </row>
    <row r="44" spans="1:12" x14ac:dyDescent="0.2">
      <c r="A44" s="30"/>
      <c r="B44" s="31"/>
      <c r="C44" s="31"/>
      <c r="D44" s="31"/>
      <c r="E44" s="31"/>
      <c r="F44" s="31"/>
      <c r="G44" s="31"/>
      <c r="H44" s="31"/>
      <c r="I44" s="32"/>
    </row>
    <row r="45" spans="1:12" ht="15.75" customHeight="1" x14ac:dyDescent="0.2">
      <c r="A45" s="36" t="s">
        <v>7</v>
      </c>
      <c r="B45" s="37"/>
      <c r="C45" s="37"/>
      <c r="D45" s="37"/>
      <c r="E45" s="37"/>
      <c r="F45" s="38"/>
      <c r="G45" s="33">
        <f>G43+G42+G41+G37+G27</f>
        <v>26574.739583333332</v>
      </c>
      <c r="H45" s="34"/>
      <c r="I45" s="35"/>
    </row>
    <row r="46" spans="1:12" x14ac:dyDescent="0.2">
      <c r="H46" s="3"/>
    </row>
    <row r="47" spans="1:12" x14ac:dyDescent="0.2">
      <c r="A47" s="9" t="s">
        <v>40</v>
      </c>
      <c r="B47" s="9"/>
      <c r="C47" s="9"/>
      <c r="D47" s="9"/>
      <c r="E47" s="9"/>
      <c r="F47" s="9"/>
      <c r="G47" s="9"/>
      <c r="H47" s="10">
        <f>('Stainless Steel Bowls'!G38)-('Kinn Kleanbowl SAVE $'!G45)</f>
        <v>13129.322916666668</v>
      </c>
      <c r="I47" s="9"/>
      <c r="L47" s="12"/>
    </row>
    <row r="48" spans="1:12" x14ac:dyDescent="0.2">
      <c r="A48" s="9" t="s">
        <v>39</v>
      </c>
      <c r="B48" s="9"/>
      <c r="C48" s="9"/>
      <c r="D48" s="9"/>
      <c r="E48" s="9"/>
      <c r="F48" s="9"/>
      <c r="G48" s="9"/>
      <c r="H48" s="11">
        <f>(G45/('Stainless Steel Bowls'!G38))-1</f>
        <v>-0.33067958515999885</v>
      </c>
      <c r="I48" s="9"/>
    </row>
    <row r="50" spans="1:9" x14ac:dyDescent="0.2">
      <c r="A50" s="9" t="s">
        <v>68</v>
      </c>
      <c r="B50" s="9"/>
      <c r="C50" s="9"/>
      <c r="D50" s="9"/>
      <c r="E50" s="9"/>
      <c r="F50" s="9"/>
      <c r="G50" s="9"/>
      <c r="H50" s="22">
        <f>G15*365*1</f>
        <v>18250</v>
      </c>
    </row>
    <row r="51" spans="1:9" x14ac:dyDescent="0.2">
      <c r="H51" s="23"/>
    </row>
    <row r="52" spans="1:9" x14ac:dyDescent="0.2">
      <c r="A52" s="9" t="s">
        <v>69</v>
      </c>
      <c r="B52" s="9"/>
      <c r="C52" s="9"/>
      <c r="D52" s="9"/>
      <c r="E52" s="9"/>
      <c r="F52" s="9"/>
      <c r="G52" s="9"/>
      <c r="H52" s="22">
        <f>H47+H50</f>
        <v>31379.322916666668</v>
      </c>
    </row>
    <row r="54" spans="1:9" x14ac:dyDescent="0.2">
      <c r="A54" s="9" t="s">
        <v>55</v>
      </c>
      <c r="B54" s="9"/>
      <c r="C54" s="9"/>
      <c r="D54" s="9"/>
      <c r="E54" s="9"/>
      <c r="F54" s="9"/>
      <c r="G54" s="9"/>
      <c r="H54" s="21">
        <f>I72</f>
        <v>19.575586854460095</v>
      </c>
      <c r="I54" s="9" t="s">
        <v>57</v>
      </c>
    </row>
    <row r="55" spans="1:9" x14ac:dyDescent="0.2">
      <c r="A55" s="1" t="s">
        <v>56</v>
      </c>
    </row>
    <row r="58" spans="1:9" x14ac:dyDescent="0.2">
      <c r="A58" t="s">
        <v>45</v>
      </c>
      <c r="B58"/>
      <c r="C58"/>
      <c r="D58"/>
      <c r="E58"/>
      <c r="F58"/>
      <c r="G58"/>
      <c r="H58"/>
      <c r="I58"/>
    </row>
    <row r="59" spans="1:9" x14ac:dyDescent="0.2">
      <c r="A59"/>
      <c r="B59"/>
      <c r="C59"/>
      <c r="D59"/>
      <c r="E59"/>
      <c r="F59"/>
      <c r="G59"/>
      <c r="H59"/>
      <c r="I59"/>
    </row>
    <row r="60" spans="1:9" x14ac:dyDescent="0.2">
      <c r="A60"/>
      <c r="B60"/>
      <c r="C60"/>
      <c r="D60" t="s">
        <v>46</v>
      </c>
      <c r="E60"/>
      <c r="F60"/>
      <c r="G60"/>
      <c r="H60"/>
      <c r="I60" t="s">
        <v>47</v>
      </c>
    </row>
    <row r="61" spans="1:9" x14ac:dyDescent="0.2">
      <c r="A61"/>
      <c r="B61"/>
      <c r="C61"/>
      <c r="D61"/>
      <c r="E61" t="s">
        <v>48</v>
      </c>
      <c r="F61">
        <f>G15*2</f>
        <v>100</v>
      </c>
      <c r="G61" s="17"/>
      <c r="H61"/>
      <c r="I61" s="18">
        <v>13.91</v>
      </c>
    </row>
    <row r="62" spans="1:9" x14ac:dyDescent="0.2">
      <c r="A62"/>
      <c r="B62"/>
      <c r="C62"/>
      <c r="D62"/>
      <c r="E62" t="s">
        <v>49</v>
      </c>
      <c r="F62">
        <f>G19*30</f>
        <v>4500</v>
      </c>
      <c r="G62" t="s">
        <v>54</v>
      </c>
      <c r="H62"/>
      <c r="I62">
        <v>0.27</v>
      </c>
    </row>
    <row r="63" spans="1:9" x14ac:dyDescent="0.2">
      <c r="A63"/>
      <c r="B63"/>
      <c r="C63"/>
      <c r="D63"/>
      <c r="E63"/>
      <c r="F63"/>
      <c r="G63"/>
      <c r="H63"/>
      <c r="I63" s="7"/>
    </row>
    <row r="64" spans="1:9" x14ac:dyDescent="0.2">
      <c r="A64"/>
      <c r="B64"/>
      <c r="C64"/>
      <c r="D64"/>
      <c r="E64" t="s">
        <v>50</v>
      </c>
      <c r="F64"/>
      <c r="G64"/>
      <c r="H64"/>
      <c r="I64" s="18">
        <f>(F61*I61)+(F62*I62)</f>
        <v>2606</v>
      </c>
    </row>
    <row r="65" spans="1:9" x14ac:dyDescent="0.2">
      <c r="A65"/>
      <c r="B65"/>
      <c r="C65"/>
      <c r="D65"/>
      <c r="E65"/>
      <c r="F65"/>
      <c r="G65"/>
      <c r="H65"/>
      <c r="I65"/>
    </row>
    <row r="66" spans="1:9" x14ac:dyDescent="0.2">
      <c r="A66"/>
      <c r="B66"/>
      <c r="C66"/>
      <c r="D66" t="s">
        <v>51</v>
      </c>
      <c r="E66"/>
      <c r="F66"/>
      <c r="G66"/>
      <c r="H66"/>
      <c r="I66"/>
    </row>
    <row r="67" spans="1:9" x14ac:dyDescent="0.2">
      <c r="A67"/>
      <c r="B67"/>
      <c r="C67"/>
      <c r="D67"/>
      <c r="E67" t="s">
        <v>52</v>
      </c>
      <c r="F67"/>
      <c r="G67"/>
      <c r="H67"/>
      <c r="I67" s="19">
        <f>(('Stainless Steel Bowls'!G25)-('Kinn Kleanbowl SAVE $'!G27))/365</f>
        <v>83.125</v>
      </c>
    </row>
    <row r="68" spans="1:9" x14ac:dyDescent="0.2">
      <c r="A68"/>
      <c r="B68"/>
      <c r="C68"/>
      <c r="D68"/>
      <c r="E68"/>
      <c r="F68"/>
      <c r="G68"/>
      <c r="H68"/>
      <c r="I68" s="19"/>
    </row>
    <row r="69" spans="1:9" x14ac:dyDescent="0.2">
      <c r="A69"/>
      <c r="B69"/>
      <c r="C69"/>
      <c r="D69" t="s">
        <v>70</v>
      </c>
      <c r="E69"/>
      <c r="F69"/>
      <c r="G69"/>
      <c r="H69"/>
      <c r="I69" s="19">
        <f>G15*1</f>
        <v>50</v>
      </c>
    </row>
    <row r="70" spans="1:9" x14ac:dyDescent="0.2">
      <c r="A70"/>
      <c r="B70"/>
      <c r="C70"/>
      <c r="D70"/>
      <c r="E70"/>
      <c r="F70"/>
      <c r="G70"/>
      <c r="H70"/>
      <c r="I70"/>
    </row>
    <row r="71" spans="1:9" x14ac:dyDescent="0.2">
      <c r="A71"/>
      <c r="B71"/>
      <c r="C71"/>
      <c r="D71" t="s">
        <v>53</v>
      </c>
      <c r="E71"/>
      <c r="F71"/>
      <c r="G71"/>
      <c r="H71"/>
      <c r="I71"/>
    </row>
    <row r="72" spans="1:9" x14ac:dyDescent="0.2">
      <c r="A72"/>
      <c r="B72"/>
      <c r="C72"/>
      <c r="D72"/>
      <c r="E72" t="s">
        <v>52</v>
      </c>
      <c r="F72"/>
      <c r="G72"/>
      <c r="H72"/>
      <c r="I72" s="20">
        <f>I64/(I67+I69)</f>
        <v>19.575586854460095</v>
      </c>
    </row>
  </sheetData>
  <mergeCells count="55">
    <mergeCell ref="G43:I43"/>
    <mergeCell ref="G37:I37"/>
    <mergeCell ref="A38:F38"/>
    <mergeCell ref="G38:I38"/>
    <mergeCell ref="A40:F40"/>
    <mergeCell ref="A41:F41"/>
    <mergeCell ref="A42:F42"/>
    <mergeCell ref="A43:F43"/>
    <mergeCell ref="G42:I42"/>
    <mergeCell ref="A34:F34"/>
    <mergeCell ref="G34:I34"/>
    <mergeCell ref="G39:I39"/>
    <mergeCell ref="G40:I40"/>
    <mergeCell ref="G41:I41"/>
    <mergeCell ref="A36:F36"/>
    <mergeCell ref="G36:I36"/>
    <mergeCell ref="A44:I44"/>
    <mergeCell ref="A45:F45"/>
    <mergeCell ref="G45:I45"/>
    <mergeCell ref="A18:F18"/>
    <mergeCell ref="G18:I18"/>
    <mergeCell ref="A19:F19"/>
    <mergeCell ref="G19:I19"/>
    <mergeCell ref="A28:I28"/>
    <mergeCell ref="A29:I29"/>
    <mergeCell ref="A30:I30"/>
    <mergeCell ref="A31:F31"/>
    <mergeCell ref="G31:I31"/>
    <mergeCell ref="A35:I35"/>
    <mergeCell ref="A32:F32"/>
    <mergeCell ref="G32:I32"/>
    <mergeCell ref="A33:F33"/>
    <mergeCell ref="G33:I33"/>
    <mergeCell ref="A27:F27"/>
    <mergeCell ref="G27:I27"/>
    <mergeCell ref="A24:I24"/>
    <mergeCell ref="A25:F25"/>
    <mergeCell ref="G25:I25"/>
    <mergeCell ref="A26:F26"/>
    <mergeCell ref="G26:I26"/>
    <mergeCell ref="A16:F16"/>
    <mergeCell ref="G16:I16"/>
    <mergeCell ref="A17:F17"/>
    <mergeCell ref="G17:I17"/>
    <mergeCell ref="A1:I4"/>
    <mergeCell ref="A5:I5"/>
    <mergeCell ref="A6:I7"/>
    <mergeCell ref="A13:I13"/>
    <mergeCell ref="A14:I14"/>
    <mergeCell ref="A15:F15"/>
    <mergeCell ref="G15:I15"/>
    <mergeCell ref="A8:I8"/>
    <mergeCell ref="A9:I9"/>
    <mergeCell ref="A10:I10"/>
    <mergeCell ref="A11:I12"/>
  </mergeCells>
  <hyperlinks>
    <hyperlink ref="O25" r:id="rId1" xr:uid="{44092657-629D-45C6-B9E4-0493F588AD9F}"/>
    <hyperlink ref="O27" r:id="rId2" xr:uid="{666D96AE-96A3-4F37-8C33-D6B2E6DE7496}"/>
    <hyperlink ref="O26" r:id="rId3" xr:uid="{127E4C91-E1C4-429C-A6F9-2E4F82103B50}"/>
  </hyperlinks>
  <printOptions horizontalCentered="1" verticalCentered="1"/>
  <pageMargins left="0" right="0" top="0.5" bottom="0.5" header="0.3" footer="0.3"/>
  <pageSetup scale="46" orientation="landscape" r:id="rId4"/>
  <headerFooter>
    <oddFooter>&amp;LPet Lodging Bowl Cleaning System Cost and Profit Estimator for Stainless Steel Bowls and Kinn Kleanbowl 2021</oddFooter>
  </headerFooter>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951C24-E4AF-4666-B9A7-BF1C1713AE86}">
  <sheetPr>
    <pageSetUpPr fitToPage="1"/>
  </sheetPr>
  <dimension ref="A1:T78"/>
  <sheetViews>
    <sheetView tabSelected="1" zoomScaleNormal="100" workbookViewId="0">
      <selection activeCell="A6" sqref="A6:I12"/>
    </sheetView>
  </sheetViews>
  <sheetFormatPr baseColWidth="10" defaultColWidth="8.83203125" defaultRowHeight="15" x14ac:dyDescent="0.2"/>
  <cols>
    <col min="1" max="1" width="46.5" customWidth="1"/>
    <col min="8" max="8" width="10.5" bestFit="1" customWidth="1"/>
    <col min="9" max="9" width="10.83203125" customWidth="1"/>
    <col min="10" max="10" width="0" hidden="1" customWidth="1"/>
  </cols>
  <sheetData>
    <row r="1" spans="1:20" ht="16" x14ac:dyDescent="0.2">
      <c r="A1" s="57"/>
      <c r="B1" s="57"/>
      <c r="C1" s="57"/>
      <c r="D1" s="57"/>
      <c r="E1" s="57"/>
      <c r="F1" s="57"/>
      <c r="G1" s="57"/>
      <c r="H1" s="57"/>
      <c r="I1" s="57"/>
      <c r="J1" s="1"/>
      <c r="K1" s="1"/>
      <c r="L1" s="1"/>
      <c r="M1" s="1" t="s">
        <v>64</v>
      </c>
      <c r="N1" s="1"/>
      <c r="O1" s="1"/>
      <c r="P1" s="1"/>
      <c r="Q1" s="1"/>
      <c r="R1" s="1"/>
      <c r="S1" s="1"/>
      <c r="T1" s="1"/>
    </row>
    <row r="2" spans="1:20" ht="16" x14ac:dyDescent="0.2">
      <c r="A2" s="57"/>
      <c r="B2" s="57"/>
      <c r="C2" s="57"/>
      <c r="D2" s="57"/>
      <c r="E2" s="57"/>
      <c r="F2" s="57"/>
      <c r="G2" s="57"/>
      <c r="H2" s="57"/>
      <c r="I2" s="57"/>
      <c r="J2" s="1"/>
      <c r="K2" s="1"/>
      <c r="L2" s="1"/>
      <c r="M2" s="1" t="s">
        <v>62</v>
      </c>
      <c r="N2" s="1"/>
      <c r="O2" s="1"/>
      <c r="P2" s="1"/>
      <c r="Q2" s="1"/>
      <c r="R2" s="1"/>
      <c r="S2" s="1"/>
      <c r="T2" s="1"/>
    </row>
    <row r="3" spans="1:20" ht="16" x14ac:dyDescent="0.2">
      <c r="A3" s="57"/>
      <c r="B3" s="57"/>
      <c r="C3" s="57"/>
      <c r="D3" s="57"/>
      <c r="E3" s="57"/>
      <c r="F3" s="57"/>
      <c r="G3" s="57"/>
      <c r="H3" s="57"/>
      <c r="I3" s="57"/>
      <c r="J3" s="1"/>
      <c r="K3" s="1"/>
      <c r="L3" s="1"/>
      <c r="M3" s="1"/>
      <c r="N3" s="1"/>
      <c r="O3" s="1"/>
      <c r="P3" s="1"/>
      <c r="Q3" s="1"/>
      <c r="R3" s="1"/>
      <c r="S3" s="1"/>
      <c r="T3" s="1"/>
    </row>
    <row r="4" spans="1:20" ht="28" customHeight="1" x14ac:dyDescent="0.2">
      <c r="A4" s="57"/>
      <c r="B4" s="57"/>
      <c r="C4" s="57"/>
      <c r="D4" s="57"/>
      <c r="E4" s="57"/>
      <c r="F4" s="57"/>
      <c r="G4" s="57"/>
      <c r="H4" s="57"/>
      <c r="I4" s="57"/>
      <c r="J4" s="1"/>
      <c r="K4" s="1"/>
      <c r="L4" s="1"/>
      <c r="M4" s="1"/>
      <c r="N4" s="1"/>
      <c r="O4" s="1"/>
      <c r="P4" s="1"/>
      <c r="Q4" s="1"/>
      <c r="R4" s="1"/>
      <c r="S4" s="1"/>
      <c r="T4" s="1"/>
    </row>
    <row r="5" spans="1:20" ht="34.5" customHeight="1" x14ac:dyDescent="0.2">
      <c r="A5" s="83" t="s">
        <v>83</v>
      </c>
      <c r="B5" s="84"/>
      <c r="C5" s="84"/>
      <c r="D5" s="84"/>
      <c r="E5" s="84"/>
      <c r="F5" s="84"/>
      <c r="G5" s="84"/>
      <c r="H5" s="84"/>
      <c r="I5" s="85"/>
      <c r="J5" s="1"/>
      <c r="K5" s="1"/>
      <c r="L5" s="1"/>
      <c r="M5" s="4"/>
      <c r="N5" s="1"/>
      <c r="O5" s="1"/>
      <c r="P5" s="1"/>
      <c r="Q5" s="1"/>
      <c r="R5" s="1"/>
      <c r="S5" s="1"/>
      <c r="T5" s="1"/>
    </row>
    <row r="6" spans="1:20" ht="16" x14ac:dyDescent="0.2">
      <c r="A6" s="86" t="s">
        <v>92</v>
      </c>
      <c r="B6" s="86"/>
      <c r="C6" s="86"/>
      <c r="D6" s="86"/>
      <c r="E6" s="86"/>
      <c r="F6" s="86"/>
      <c r="G6" s="86"/>
      <c r="H6" s="86"/>
      <c r="I6" s="86"/>
      <c r="J6" s="1"/>
      <c r="K6" s="1"/>
      <c r="L6" s="1"/>
      <c r="M6" s="4"/>
      <c r="N6" s="4"/>
      <c r="O6" s="2"/>
      <c r="P6" s="1"/>
      <c r="Q6" s="1"/>
      <c r="R6" s="1"/>
      <c r="S6" s="1"/>
      <c r="T6" s="1"/>
    </row>
    <row r="7" spans="1:20" ht="16" x14ac:dyDescent="0.2">
      <c r="A7" s="86"/>
      <c r="B7" s="86"/>
      <c r="C7" s="86"/>
      <c r="D7" s="86"/>
      <c r="E7" s="86"/>
      <c r="F7" s="86"/>
      <c r="G7" s="86"/>
      <c r="H7" s="86"/>
      <c r="I7" s="86"/>
      <c r="J7" s="1"/>
      <c r="K7" s="1"/>
      <c r="L7" s="1"/>
      <c r="M7" s="4"/>
      <c r="N7" s="1"/>
      <c r="O7" s="1"/>
      <c r="P7" s="1"/>
      <c r="Q7" s="1"/>
      <c r="R7" s="1"/>
      <c r="S7" s="1"/>
      <c r="T7" s="1"/>
    </row>
    <row r="8" spans="1:20" ht="32" customHeight="1" x14ac:dyDescent="0.2">
      <c r="A8" s="87" t="s">
        <v>93</v>
      </c>
      <c r="B8" s="88"/>
      <c r="C8" s="88"/>
      <c r="D8" s="88"/>
      <c r="E8" s="88"/>
      <c r="F8" s="88"/>
      <c r="G8" s="88"/>
      <c r="H8" s="88"/>
      <c r="I8" s="89"/>
      <c r="J8" s="1"/>
      <c r="K8" s="1"/>
      <c r="L8" s="1"/>
      <c r="M8" s="4"/>
      <c r="N8" s="1"/>
      <c r="O8" s="1"/>
      <c r="P8" s="1"/>
      <c r="Q8" s="1"/>
      <c r="R8" s="1"/>
      <c r="S8" s="1"/>
      <c r="T8" s="1"/>
    </row>
    <row r="9" spans="1:20" ht="32" customHeight="1" x14ac:dyDescent="0.2">
      <c r="A9" s="87" t="s">
        <v>94</v>
      </c>
      <c r="B9" s="88"/>
      <c r="C9" s="88"/>
      <c r="D9" s="88"/>
      <c r="E9" s="88"/>
      <c r="F9" s="88"/>
      <c r="G9" s="88"/>
      <c r="H9" s="88"/>
      <c r="I9" s="89"/>
      <c r="J9" s="1"/>
      <c r="K9" s="1"/>
      <c r="L9" s="1"/>
      <c r="M9" s="4"/>
      <c r="N9" s="1"/>
      <c r="O9" s="1"/>
      <c r="P9" s="1"/>
      <c r="Q9" s="1"/>
      <c r="R9" s="1"/>
      <c r="S9" s="1"/>
      <c r="T9" s="1"/>
    </row>
    <row r="10" spans="1:20" ht="32" customHeight="1" x14ac:dyDescent="0.2">
      <c r="A10" s="72" t="s">
        <v>91</v>
      </c>
      <c r="B10" s="73"/>
      <c r="C10" s="73"/>
      <c r="D10" s="73"/>
      <c r="E10" s="73"/>
      <c r="F10" s="73"/>
      <c r="G10" s="73"/>
      <c r="H10" s="73"/>
      <c r="I10" s="73"/>
      <c r="J10" s="1"/>
      <c r="K10" s="1"/>
      <c r="L10" s="1"/>
      <c r="M10" s="4"/>
      <c r="N10" s="1"/>
      <c r="O10" s="1"/>
      <c r="P10" s="1"/>
      <c r="Q10" s="1"/>
      <c r="R10" s="1"/>
      <c r="S10" s="1"/>
      <c r="T10" s="1"/>
    </row>
    <row r="11" spans="1:20" ht="19" customHeight="1" x14ac:dyDescent="0.2">
      <c r="A11" s="86"/>
      <c r="B11" s="86"/>
      <c r="C11" s="86"/>
      <c r="D11" s="86"/>
      <c r="E11" s="86"/>
      <c r="F11" s="86"/>
      <c r="G11" s="86"/>
      <c r="H11" s="86"/>
      <c r="I11" s="86"/>
      <c r="J11" s="1"/>
      <c r="K11" s="1"/>
      <c r="L11" s="1"/>
      <c r="M11" s="4"/>
      <c r="N11" s="1"/>
      <c r="O11" s="1"/>
      <c r="P11" s="1"/>
      <c r="Q11" s="1"/>
      <c r="R11" s="1"/>
      <c r="S11" s="1"/>
      <c r="T11" s="1"/>
    </row>
    <row r="12" spans="1:20" ht="10" customHeight="1" x14ac:dyDescent="0.2">
      <c r="A12" s="86"/>
      <c r="B12" s="86"/>
      <c r="C12" s="86"/>
      <c r="D12" s="86"/>
      <c r="E12" s="86"/>
      <c r="F12" s="86"/>
      <c r="G12" s="86"/>
      <c r="H12" s="86"/>
      <c r="I12" s="86"/>
      <c r="J12" s="1"/>
      <c r="K12" s="1"/>
      <c r="L12" s="1"/>
      <c r="M12" s="4"/>
      <c r="N12" s="1"/>
      <c r="O12" s="1"/>
      <c r="P12" s="1"/>
      <c r="Q12" s="1"/>
      <c r="R12" s="1"/>
      <c r="S12" s="1"/>
      <c r="T12" s="1"/>
    </row>
    <row r="13" spans="1:20" ht="16" x14ac:dyDescent="0.2">
      <c r="A13" s="58" t="s">
        <v>17</v>
      </c>
      <c r="B13" s="58"/>
      <c r="C13" s="58"/>
      <c r="D13" s="58"/>
      <c r="E13" s="58"/>
      <c r="F13" s="58"/>
      <c r="G13" s="58"/>
      <c r="H13" s="58"/>
      <c r="I13" s="58"/>
      <c r="J13" s="1"/>
      <c r="K13" s="1"/>
      <c r="L13" s="1"/>
      <c r="M13" s="4"/>
      <c r="N13" s="1"/>
      <c r="O13" s="1"/>
      <c r="P13" s="1"/>
      <c r="Q13" s="1"/>
      <c r="R13" s="1"/>
      <c r="S13" s="1"/>
      <c r="T13" s="1"/>
    </row>
    <row r="14" spans="1:20" ht="16" x14ac:dyDescent="0.2">
      <c r="A14" s="51" t="s">
        <v>19</v>
      </c>
      <c r="B14" s="51"/>
      <c r="C14" s="51"/>
      <c r="D14" s="51"/>
      <c r="E14" s="51"/>
      <c r="F14" s="51"/>
      <c r="G14" s="51"/>
      <c r="H14" s="51"/>
      <c r="I14" s="51"/>
      <c r="J14" s="1"/>
      <c r="K14" s="1"/>
      <c r="L14" s="1"/>
      <c r="M14" s="4"/>
      <c r="N14" s="1"/>
      <c r="O14" s="1"/>
      <c r="P14" s="1"/>
      <c r="Q14" s="1"/>
      <c r="R14" s="1"/>
      <c r="S14" s="1"/>
      <c r="T14" s="1"/>
    </row>
    <row r="15" spans="1:20" ht="16" x14ac:dyDescent="0.2">
      <c r="A15" s="56" t="s">
        <v>0</v>
      </c>
      <c r="B15" s="56"/>
      <c r="C15" s="56"/>
      <c r="D15" s="56"/>
      <c r="E15" s="56"/>
      <c r="F15" s="56"/>
      <c r="G15" s="75">
        <v>50</v>
      </c>
      <c r="H15" s="75"/>
      <c r="I15" s="75"/>
      <c r="J15" s="1"/>
      <c r="K15" s="1"/>
      <c r="L15" s="1"/>
      <c r="M15" s="1"/>
      <c r="N15" s="1"/>
      <c r="O15" s="1"/>
      <c r="P15" s="1"/>
      <c r="Q15" s="1"/>
      <c r="R15" s="1"/>
      <c r="S15" s="1"/>
      <c r="T15" s="1"/>
    </row>
    <row r="16" spans="1:20" ht="16" x14ac:dyDescent="0.2">
      <c r="A16" s="56" t="s">
        <v>35</v>
      </c>
      <c r="B16" s="56"/>
      <c r="C16" s="56"/>
      <c r="D16" s="56"/>
      <c r="E16" s="56"/>
      <c r="F16" s="56"/>
      <c r="G16" s="74">
        <v>19</v>
      </c>
      <c r="H16" s="74"/>
      <c r="I16" s="74"/>
      <c r="J16" s="1"/>
      <c r="K16" s="1"/>
      <c r="L16" s="1"/>
      <c r="M16" s="1"/>
      <c r="N16" s="1"/>
      <c r="O16" s="1"/>
      <c r="P16" s="1"/>
      <c r="Q16" s="1"/>
      <c r="R16" s="1"/>
      <c r="S16" s="1"/>
      <c r="T16" s="1"/>
    </row>
    <row r="17" spans="1:20" ht="16" x14ac:dyDescent="0.2">
      <c r="A17" s="59" t="s">
        <v>29</v>
      </c>
      <c r="B17" s="56"/>
      <c r="C17" s="56"/>
      <c r="D17" s="56"/>
      <c r="E17" s="56"/>
      <c r="F17" s="56"/>
      <c r="G17" s="76">
        <v>2</v>
      </c>
      <c r="H17" s="76"/>
      <c r="I17" s="76"/>
      <c r="J17" s="1"/>
      <c r="K17" s="1"/>
      <c r="L17" s="1"/>
      <c r="M17" s="1" t="s">
        <v>10</v>
      </c>
      <c r="N17" s="1"/>
      <c r="O17" s="1"/>
      <c r="P17" s="1"/>
      <c r="Q17" s="1"/>
      <c r="R17" s="1"/>
      <c r="S17" s="1"/>
      <c r="T17" s="1"/>
    </row>
    <row r="18" spans="1:20" ht="16" x14ac:dyDescent="0.2">
      <c r="A18" s="59" t="s">
        <v>9</v>
      </c>
      <c r="B18" s="56"/>
      <c r="C18" s="56"/>
      <c r="D18" s="56"/>
      <c r="E18" s="56"/>
      <c r="F18" s="56"/>
      <c r="G18" s="77">
        <v>1</v>
      </c>
      <c r="H18" s="77"/>
      <c r="I18" s="77"/>
      <c r="J18" s="1"/>
      <c r="K18" s="1"/>
      <c r="L18" s="1"/>
      <c r="M18" s="1" t="s">
        <v>11</v>
      </c>
      <c r="N18" s="1"/>
      <c r="O18" s="1"/>
      <c r="P18" s="1"/>
      <c r="Q18" s="1"/>
      <c r="R18" s="1"/>
      <c r="S18" s="1"/>
      <c r="T18" s="1"/>
    </row>
    <row r="19" spans="1:20" ht="16" x14ac:dyDescent="0.2">
      <c r="A19" s="59" t="s">
        <v>4</v>
      </c>
      <c r="B19" s="56"/>
      <c r="C19" s="56"/>
      <c r="D19" s="56"/>
      <c r="E19" s="56"/>
      <c r="F19" s="56"/>
      <c r="G19" s="54">
        <f>(G15*G17)+(G15*G18)</f>
        <v>150</v>
      </c>
      <c r="H19" s="54"/>
      <c r="I19" s="54"/>
      <c r="J19" s="1"/>
      <c r="K19" s="1"/>
      <c r="L19" s="2"/>
      <c r="M19" s="1"/>
      <c r="N19" s="1"/>
      <c r="O19" s="1"/>
      <c r="P19" s="1"/>
      <c r="Q19" s="1"/>
      <c r="R19" s="1"/>
      <c r="S19" s="1"/>
      <c r="T19" s="1"/>
    </row>
    <row r="20" spans="1:20" ht="16" x14ac:dyDescent="0.2">
      <c r="A20" s="24" t="s">
        <v>80</v>
      </c>
      <c r="B20" s="24"/>
      <c r="C20" s="24"/>
      <c r="D20" s="24"/>
      <c r="E20" s="24"/>
      <c r="F20" s="24"/>
      <c r="G20" s="25"/>
      <c r="H20" s="25"/>
      <c r="I20" s="25"/>
      <c r="J20" s="1"/>
      <c r="K20" s="1"/>
      <c r="L20" s="2"/>
      <c r="M20" s="1"/>
      <c r="N20" s="1"/>
      <c r="O20" s="1"/>
      <c r="P20" s="1"/>
      <c r="Q20" s="1"/>
      <c r="R20" s="1"/>
      <c r="S20" s="1"/>
      <c r="T20" s="1"/>
    </row>
    <row r="21" spans="1:20" ht="16" x14ac:dyDescent="0.2">
      <c r="A21" s="24" t="s">
        <v>77</v>
      </c>
      <c r="B21" s="24"/>
      <c r="C21" s="24"/>
      <c r="D21" s="24"/>
      <c r="E21" s="24"/>
      <c r="F21" s="24"/>
      <c r="G21" s="26" t="s">
        <v>76</v>
      </c>
      <c r="H21" s="79">
        <v>2.1</v>
      </c>
      <c r="I21" s="25"/>
      <c r="J21" s="1"/>
      <c r="K21" s="1"/>
      <c r="L21" s="2"/>
      <c r="M21" s="1"/>
      <c r="N21" s="1"/>
      <c r="O21" s="1"/>
      <c r="P21" s="1"/>
      <c r="Q21" s="1"/>
      <c r="R21" s="1"/>
      <c r="S21" s="1"/>
      <c r="T21" s="1"/>
    </row>
    <row r="22" spans="1:20" ht="16" x14ac:dyDescent="0.2">
      <c r="A22" s="24" t="s">
        <v>85</v>
      </c>
      <c r="B22" s="24"/>
      <c r="C22" s="24"/>
      <c r="D22" s="24"/>
      <c r="E22" s="24"/>
      <c r="F22" s="24"/>
      <c r="G22" s="26"/>
      <c r="H22" s="25"/>
      <c r="I22" s="25"/>
      <c r="J22" s="1"/>
      <c r="K22" s="1"/>
      <c r="L22" s="2"/>
      <c r="M22" s="1"/>
      <c r="N22" s="1"/>
      <c r="O22" s="1"/>
      <c r="P22" s="1"/>
      <c r="Q22" s="1"/>
      <c r="R22" s="1"/>
      <c r="S22" s="1"/>
      <c r="T22" s="1"/>
    </row>
    <row r="23" spans="1:20" ht="16" x14ac:dyDescent="0.2">
      <c r="A23" s="24" t="s">
        <v>86</v>
      </c>
      <c r="B23" s="24"/>
      <c r="C23" s="24"/>
      <c r="D23" s="24"/>
      <c r="E23" s="24"/>
      <c r="F23" s="24"/>
      <c r="G23" s="26"/>
      <c r="H23" s="78">
        <v>4</v>
      </c>
      <c r="I23" s="25"/>
      <c r="J23" s="1"/>
      <c r="K23" s="1"/>
      <c r="L23" s="2"/>
      <c r="M23" s="1"/>
      <c r="N23" s="1"/>
      <c r="O23" s="1"/>
      <c r="P23" s="1"/>
      <c r="Q23" s="1"/>
      <c r="R23" s="1"/>
      <c r="S23" s="1"/>
      <c r="T23" s="1"/>
    </row>
    <row r="24" spans="1:20" ht="16" x14ac:dyDescent="0.2">
      <c r="A24" s="45" t="s">
        <v>67</v>
      </c>
      <c r="B24" s="45"/>
      <c r="C24" s="45"/>
      <c r="D24" s="45"/>
      <c r="E24" s="45"/>
      <c r="F24" s="45"/>
      <c r="G24" s="45"/>
      <c r="H24" s="45"/>
      <c r="I24" s="45"/>
      <c r="J24" s="1"/>
      <c r="K24" s="1"/>
      <c r="L24" s="1"/>
      <c r="M24" s="1" t="s">
        <v>12</v>
      </c>
      <c r="N24" s="1"/>
      <c r="O24" s="1"/>
      <c r="P24" s="1"/>
      <c r="Q24" s="1"/>
      <c r="R24" s="1"/>
      <c r="S24" s="1"/>
      <c r="T24" s="1"/>
    </row>
    <row r="25" spans="1:20" ht="33.5" customHeight="1" x14ac:dyDescent="0.2">
      <c r="A25" s="53" t="s">
        <v>81</v>
      </c>
      <c r="B25" s="52"/>
      <c r="C25" s="52"/>
      <c r="D25" s="52"/>
      <c r="E25" s="52"/>
      <c r="F25" s="52"/>
      <c r="G25" s="63">
        <f>(G19*H21/60)*J25/J26</f>
        <v>0.875</v>
      </c>
      <c r="H25" s="63"/>
      <c r="I25" s="63"/>
      <c r="J25" s="1">
        <f>G17*0.5+G18</f>
        <v>2</v>
      </c>
      <c r="K25" s="1"/>
      <c r="L25" s="1"/>
      <c r="M25" s="1" t="s">
        <v>13</v>
      </c>
      <c r="N25" s="1"/>
      <c r="O25" s="4" t="s">
        <v>14</v>
      </c>
      <c r="P25" s="1"/>
      <c r="Q25" s="1"/>
      <c r="R25" s="1"/>
      <c r="S25" s="1"/>
      <c r="T25" s="1"/>
    </row>
    <row r="26" spans="1:20" ht="16" x14ac:dyDescent="0.2">
      <c r="A26" s="53" t="s">
        <v>30</v>
      </c>
      <c r="B26" s="52"/>
      <c r="C26" s="52"/>
      <c r="D26" s="52"/>
      <c r="E26" s="52"/>
      <c r="F26" s="52"/>
      <c r="G26" s="55">
        <f>G16*G25</f>
        <v>16.625</v>
      </c>
      <c r="H26" s="55"/>
      <c r="I26" s="55"/>
      <c r="J26" s="1">
        <f>(G17+G18)*H23</f>
        <v>12</v>
      </c>
      <c r="K26" s="1"/>
      <c r="L26" s="1"/>
      <c r="M26" s="1" t="s">
        <v>60</v>
      </c>
      <c r="N26" s="1"/>
      <c r="O26" s="4" t="s">
        <v>59</v>
      </c>
      <c r="P26" s="1"/>
      <c r="Q26" s="1"/>
      <c r="R26" s="1"/>
      <c r="S26" s="1"/>
      <c r="T26" s="1"/>
    </row>
    <row r="27" spans="1:20" ht="16" x14ac:dyDescent="0.2">
      <c r="A27" s="52" t="s">
        <v>27</v>
      </c>
      <c r="B27" s="52"/>
      <c r="C27" s="52"/>
      <c r="D27" s="52"/>
      <c r="E27" s="52"/>
      <c r="F27" s="52"/>
      <c r="G27" s="55">
        <f>G26*365</f>
        <v>6068.125</v>
      </c>
      <c r="H27" s="55"/>
      <c r="I27" s="55"/>
      <c r="J27" s="1"/>
      <c r="K27" s="1"/>
      <c r="L27" s="1"/>
      <c r="M27" s="1" t="s">
        <v>15</v>
      </c>
      <c r="N27" s="1"/>
      <c r="O27" s="4" t="s">
        <v>16</v>
      </c>
      <c r="P27" s="1"/>
      <c r="Q27" s="1"/>
      <c r="R27" s="1"/>
      <c r="S27" s="1"/>
      <c r="T27" s="1"/>
    </row>
    <row r="28" spans="1:20" ht="16" x14ac:dyDescent="0.2">
      <c r="A28" s="30"/>
      <c r="B28" s="31"/>
      <c r="C28" s="31"/>
      <c r="D28" s="31"/>
      <c r="E28" s="31"/>
      <c r="F28" s="31"/>
      <c r="G28" s="31"/>
      <c r="H28" s="31"/>
      <c r="I28" s="32"/>
      <c r="J28" s="1"/>
      <c r="K28" s="1"/>
      <c r="L28" s="1"/>
      <c r="M28" s="1" t="s">
        <v>28</v>
      </c>
      <c r="N28" s="1"/>
      <c r="O28" s="1" t="s">
        <v>74</v>
      </c>
      <c r="P28" s="1"/>
      <c r="Q28" s="1"/>
      <c r="R28" s="1"/>
      <c r="S28" s="1"/>
      <c r="T28" s="1"/>
    </row>
    <row r="29" spans="1:20" ht="16" x14ac:dyDescent="0.2">
      <c r="A29" s="50" t="s">
        <v>18</v>
      </c>
      <c r="B29" s="50"/>
      <c r="C29" s="50"/>
      <c r="D29" s="50"/>
      <c r="E29" s="50"/>
      <c r="F29" s="50"/>
      <c r="G29" s="50"/>
      <c r="H29" s="50"/>
      <c r="I29" s="50"/>
      <c r="J29" s="1"/>
      <c r="K29" s="1"/>
      <c r="L29" s="1"/>
      <c r="M29" s="1"/>
      <c r="N29" s="1"/>
      <c r="O29" s="1"/>
      <c r="P29" s="1"/>
      <c r="Q29" s="1"/>
      <c r="R29" s="1"/>
      <c r="S29" s="1"/>
      <c r="T29" s="1"/>
    </row>
    <row r="30" spans="1:20" ht="16" x14ac:dyDescent="0.2">
      <c r="A30" s="51" t="s">
        <v>19</v>
      </c>
      <c r="B30" s="51"/>
      <c r="C30" s="51"/>
      <c r="D30" s="51"/>
      <c r="E30" s="51"/>
      <c r="F30" s="51"/>
      <c r="G30" s="51"/>
      <c r="H30" s="51"/>
      <c r="I30" s="51"/>
      <c r="J30" s="1"/>
      <c r="K30" s="1"/>
      <c r="L30" s="1" t="s">
        <v>66</v>
      </c>
      <c r="M30" s="1"/>
      <c r="N30" s="1"/>
      <c r="O30" s="1"/>
      <c r="P30" s="1"/>
      <c r="Q30" s="1"/>
      <c r="R30" s="1"/>
      <c r="S30" s="1"/>
      <c r="T30" s="1"/>
    </row>
    <row r="31" spans="1:20" ht="16" x14ac:dyDescent="0.2">
      <c r="A31" s="42" t="s">
        <v>73</v>
      </c>
      <c r="B31" s="43"/>
      <c r="C31" s="43"/>
      <c r="D31" s="43"/>
      <c r="E31" s="43"/>
      <c r="F31" s="44"/>
      <c r="G31" s="60">
        <v>0.26</v>
      </c>
      <c r="H31" s="61"/>
      <c r="I31" s="62"/>
      <c r="J31" s="1"/>
      <c r="K31" s="1"/>
      <c r="L31" s="1"/>
      <c r="M31" s="1"/>
      <c r="N31" s="1"/>
      <c r="O31" s="1"/>
      <c r="P31" s="1"/>
      <c r="Q31" s="1"/>
      <c r="R31" s="1"/>
      <c r="S31" s="1"/>
      <c r="T31" s="1"/>
    </row>
    <row r="32" spans="1:20" ht="16" x14ac:dyDescent="0.2">
      <c r="A32" s="49" t="s">
        <v>23</v>
      </c>
      <c r="B32" s="43"/>
      <c r="C32" s="43"/>
      <c r="D32" s="43"/>
      <c r="E32" s="43"/>
      <c r="F32" s="44"/>
      <c r="G32" s="60">
        <v>0.5</v>
      </c>
      <c r="H32" s="61"/>
      <c r="I32" s="62"/>
      <c r="J32" s="1"/>
      <c r="K32" s="1"/>
      <c r="L32" s="1"/>
      <c r="M32" s="1"/>
      <c r="N32" s="1"/>
      <c r="O32" s="1"/>
      <c r="P32" s="1"/>
      <c r="Q32" s="1"/>
      <c r="R32" s="1"/>
      <c r="S32" s="1"/>
      <c r="T32" s="1"/>
    </row>
    <row r="33" spans="1:20" ht="16" x14ac:dyDescent="0.2">
      <c r="A33" s="42" t="s">
        <v>72</v>
      </c>
      <c r="B33" s="43"/>
      <c r="C33" s="43"/>
      <c r="D33" s="43"/>
      <c r="E33" s="43"/>
      <c r="F33" s="44"/>
      <c r="G33" s="60">
        <v>0.23</v>
      </c>
      <c r="H33" s="61"/>
      <c r="I33" s="62"/>
      <c r="J33" s="1"/>
      <c r="K33" s="1"/>
      <c r="L33" s="1"/>
      <c r="M33" s="1"/>
      <c r="N33" s="1"/>
      <c r="O33" s="1"/>
      <c r="P33" s="1"/>
      <c r="Q33" s="1"/>
      <c r="R33" s="1"/>
      <c r="S33" s="1"/>
      <c r="T33" s="1"/>
    </row>
    <row r="34" spans="1:20" ht="16" x14ac:dyDescent="0.2">
      <c r="A34" s="42" t="s">
        <v>24</v>
      </c>
      <c r="B34" s="43"/>
      <c r="C34" s="43"/>
      <c r="D34" s="43"/>
      <c r="E34" s="43"/>
      <c r="F34" s="44"/>
      <c r="G34" s="60">
        <v>0.26</v>
      </c>
      <c r="H34" s="61"/>
      <c r="I34" s="62"/>
      <c r="J34" s="1"/>
      <c r="K34" s="1"/>
      <c r="L34" s="1"/>
      <c r="M34" s="1"/>
      <c r="N34" s="1"/>
      <c r="O34" s="1"/>
      <c r="P34" s="1"/>
      <c r="Q34" s="1"/>
      <c r="R34" s="1"/>
      <c r="S34" s="1"/>
      <c r="T34" s="1"/>
    </row>
    <row r="35" spans="1:20" ht="16" x14ac:dyDescent="0.2">
      <c r="A35" s="45" t="s">
        <v>67</v>
      </c>
      <c r="B35" s="45"/>
      <c r="C35" s="45"/>
      <c r="D35" s="45"/>
      <c r="E35" s="45"/>
      <c r="F35" s="45"/>
      <c r="G35" s="45"/>
      <c r="H35" s="45"/>
      <c r="I35" s="45"/>
      <c r="J35" s="1"/>
      <c r="K35" s="1"/>
      <c r="L35" s="1"/>
      <c r="M35" s="1"/>
      <c r="N35" s="1"/>
      <c r="O35" s="1"/>
      <c r="P35" s="1"/>
      <c r="Q35" s="1"/>
      <c r="R35" s="1"/>
    </row>
    <row r="36" spans="1:20" ht="16" x14ac:dyDescent="0.2">
      <c r="A36" s="64" t="s">
        <v>31</v>
      </c>
      <c r="B36" s="28"/>
      <c r="C36" s="28"/>
      <c r="D36" s="28"/>
      <c r="E36" s="28"/>
      <c r="F36" s="29"/>
      <c r="G36" s="39">
        <f>G25*(G31+G32+G33+G34)</f>
        <v>1.09375</v>
      </c>
      <c r="H36" s="40"/>
      <c r="I36" s="41"/>
      <c r="J36" s="1"/>
      <c r="K36" s="1"/>
      <c r="L36" s="1"/>
      <c r="M36" s="1"/>
      <c r="N36" s="1"/>
      <c r="O36" s="1"/>
      <c r="P36" s="1"/>
      <c r="Q36" s="1"/>
      <c r="R36" s="1"/>
    </row>
    <row r="37" spans="1:20" ht="16" x14ac:dyDescent="0.2">
      <c r="A37" s="5" t="s">
        <v>5</v>
      </c>
      <c r="B37" s="6"/>
      <c r="C37" s="6"/>
      <c r="D37" s="6"/>
      <c r="E37" s="6"/>
      <c r="F37" s="6"/>
      <c r="G37" s="39">
        <f>G36*365</f>
        <v>399.21875</v>
      </c>
      <c r="H37" s="40"/>
      <c r="I37" s="41"/>
      <c r="J37" s="1"/>
      <c r="K37" s="1"/>
      <c r="L37" s="1"/>
      <c r="M37" s="1"/>
      <c r="N37" s="1"/>
      <c r="O37" s="1"/>
      <c r="P37" s="1"/>
      <c r="Q37" s="1"/>
      <c r="R37" s="1"/>
    </row>
    <row r="38" spans="1:20" ht="16" x14ac:dyDescent="0.2">
      <c r="A38" s="64" t="s">
        <v>32</v>
      </c>
      <c r="B38" s="65"/>
      <c r="C38" s="65"/>
      <c r="D38" s="65"/>
      <c r="E38" s="65"/>
      <c r="F38" s="66"/>
      <c r="G38" s="67">
        <f>15*G15*0.5/60/60</f>
        <v>0.10416666666666667</v>
      </c>
      <c r="H38" s="68"/>
      <c r="I38" s="69"/>
      <c r="J38" s="1"/>
      <c r="K38" s="1"/>
      <c r="L38" s="1"/>
      <c r="M38" s="1"/>
      <c r="N38" s="1"/>
      <c r="O38" s="1"/>
      <c r="P38" s="1"/>
      <c r="Q38" s="1"/>
      <c r="R38" s="1"/>
    </row>
    <row r="39" spans="1:20" ht="16" x14ac:dyDescent="0.2">
      <c r="A39" s="5" t="s">
        <v>33</v>
      </c>
      <c r="B39" s="6"/>
      <c r="C39" s="6"/>
      <c r="D39" s="6"/>
      <c r="E39" s="6"/>
      <c r="F39" s="6"/>
      <c r="G39" s="39">
        <f>G16*G38*365</f>
        <v>722.39583333333337</v>
      </c>
      <c r="H39" s="40"/>
      <c r="I39" s="41"/>
      <c r="J39" s="1"/>
      <c r="K39" s="1"/>
      <c r="L39" s="1"/>
      <c r="M39" s="1"/>
      <c r="N39" s="1"/>
      <c r="O39" s="1"/>
      <c r="P39" s="1"/>
      <c r="Q39" s="1"/>
      <c r="R39" s="1"/>
    </row>
    <row r="40" spans="1:20" ht="16" x14ac:dyDescent="0.2">
      <c r="A40" s="64" t="s">
        <v>34</v>
      </c>
      <c r="B40" s="65"/>
      <c r="C40" s="65"/>
      <c r="D40" s="65"/>
      <c r="E40" s="65"/>
      <c r="F40" s="66"/>
      <c r="G40" s="39">
        <f>2*G15*0.04*90</f>
        <v>360</v>
      </c>
      <c r="H40" s="40"/>
      <c r="I40" s="41"/>
      <c r="J40" s="1"/>
      <c r="K40" s="1"/>
      <c r="L40" s="1"/>
      <c r="M40" s="1"/>
      <c r="N40" s="1"/>
      <c r="O40" s="1"/>
      <c r="P40" s="1"/>
      <c r="Q40" s="1"/>
      <c r="R40" s="1"/>
    </row>
    <row r="41" spans="1:20" ht="16" x14ac:dyDescent="0.2">
      <c r="A41" s="27" t="s">
        <v>6</v>
      </c>
      <c r="B41" s="28"/>
      <c r="C41" s="28"/>
      <c r="D41" s="28"/>
      <c r="E41" s="28"/>
      <c r="F41" s="29"/>
      <c r="G41" s="39">
        <f>G40+G39</f>
        <v>1082.3958333333335</v>
      </c>
      <c r="H41" s="40"/>
      <c r="I41" s="41"/>
      <c r="J41" s="1"/>
      <c r="K41" s="1"/>
      <c r="L41" s="1"/>
      <c r="M41" s="1"/>
      <c r="N41" s="1"/>
      <c r="O41" s="1"/>
      <c r="P41" s="1"/>
      <c r="Q41" s="1"/>
      <c r="R41" s="1"/>
    </row>
    <row r="42" spans="1:20" ht="16" x14ac:dyDescent="0.2">
      <c r="A42" s="27" t="s">
        <v>87</v>
      </c>
      <c r="B42" s="28"/>
      <c r="C42" s="28"/>
      <c r="D42" s="28"/>
      <c r="E42" s="28"/>
      <c r="F42" s="29"/>
      <c r="G42" s="39">
        <f>15.05*G15*2</f>
        <v>1505</v>
      </c>
      <c r="H42" s="40"/>
      <c r="I42" s="41"/>
      <c r="J42" s="1"/>
      <c r="K42" s="1"/>
      <c r="L42" s="1"/>
      <c r="M42" s="1"/>
      <c r="N42" s="1"/>
      <c r="O42" s="1"/>
      <c r="P42" s="1"/>
      <c r="Q42" s="1"/>
      <c r="R42" s="1"/>
    </row>
    <row r="43" spans="1:20" ht="16" x14ac:dyDescent="0.2">
      <c r="A43" s="64" t="s">
        <v>71</v>
      </c>
      <c r="B43" s="28"/>
      <c r="C43" s="28"/>
      <c r="D43" s="28"/>
      <c r="E43" s="28"/>
      <c r="F43" s="29"/>
      <c r="G43" s="39">
        <f>0.32*G19*365</f>
        <v>17520</v>
      </c>
      <c r="H43" s="40"/>
      <c r="I43" s="41"/>
      <c r="J43" s="1"/>
      <c r="K43" s="1"/>
      <c r="L43" s="1"/>
      <c r="M43" s="1"/>
      <c r="N43" s="1"/>
      <c r="O43" s="1"/>
      <c r="P43" s="1"/>
      <c r="Q43" s="1"/>
      <c r="R43" s="1"/>
    </row>
    <row r="44" spans="1:20" ht="16" x14ac:dyDescent="0.2">
      <c r="A44" s="30"/>
      <c r="B44" s="31"/>
      <c r="C44" s="31"/>
      <c r="D44" s="31"/>
      <c r="E44" s="31"/>
      <c r="F44" s="31"/>
      <c r="G44" s="31"/>
      <c r="H44" s="31"/>
      <c r="I44" s="32"/>
      <c r="J44" s="1"/>
      <c r="K44" s="1"/>
      <c r="L44" s="1"/>
      <c r="M44" s="1"/>
      <c r="N44" s="1"/>
      <c r="O44" s="1"/>
      <c r="P44" s="1"/>
      <c r="Q44" s="1"/>
      <c r="R44" s="1"/>
    </row>
    <row r="45" spans="1:20" ht="16" x14ac:dyDescent="0.2">
      <c r="A45" s="36" t="s">
        <v>7</v>
      </c>
      <c r="B45" s="37"/>
      <c r="C45" s="37"/>
      <c r="D45" s="37"/>
      <c r="E45" s="37"/>
      <c r="F45" s="38"/>
      <c r="G45" s="33">
        <f>G43+G42+G41+G37+G27</f>
        <v>26574.739583333332</v>
      </c>
      <c r="H45" s="34"/>
      <c r="I45" s="35"/>
      <c r="J45" s="1"/>
      <c r="K45" s="1"/>
      <c r="L45" s="1"/>
      <c r="M45" s="1"/>
      <c r="N45" s="1"/>
      <c r="O45" s="1"/>
      <c r="P45" s="1"/>
      <c r="Q45" s="1"/>
      <c r="R45" s="1"/>
    </row>
    <row r="46" spans="1:20" ht="16" x14ac:dyDescent="0.2">
      <c r="A46" s="1"/>
      <c r="B46" s="1"/>
      <c r="C46" s="1"/>
      <c r="D46" s="1"/>
      <c r="E46" s="1"/>
      <c r="F46" s="1"/>
      <c r="G46" s="1"/>
      <c r="H46" s="3"/>
      <c r="I46" s="1"/>
      <c r="J46" s="1"/>
      <c r="K46" s="1"/>
      <c r="L46" s="1"/>
      <c r="M46" s="1"/>
      <c r="N46" s="1"/>
      <c r="O46" s="1"/>
      <c r="P46" s="1"/>
      <c r="Q46" s="1"/>
      <c r="R46" s="1"/>
    </row>
    <row r="47" spans="1:20" ht="16" x14ac:dyDescent="0.2">
      <c r="A47" s="1" t="s">
        <v>65</v>
      </c>
      <c r="B47" s="1"/>
      <c r="C47" s="1"/>
      <c r="D47" s="1"/>
      <c r="E47" s="1"/>
      <c r="F47" s="1"/>
      <c r="G47" s="1"/>
      <c r="H47" s="13">
        <f>(('Stainless Steel Bowls'!G23)-('Kinn Kleanbowl SAVE $'!G25))*365</f>
        <v>1596.875</v>
      </c>
    </row>
    <row r="48" spans="1:20" ht="16" x14ac:dyDescent="0.2">
      <c r="A48" s="1" t="s">
        <v>36</v>
      </c>
      <c r="B48" s="1"/>
      <c r="C48" s="1"/>
      <c r="D48" s="1"/>
      <c r="E48" s="1"/>
      <c r="F48" s="1"/>
      <c r="G48" s="1"/>
      <c r="H48" s="14">
        <f>H47*G16</f>
        <v>30340.625</v>
      </c>
    </row>
    <row r="49" spans="1:9" ht="16" x14ac:dyDescent="0.2">
      <c r="A49" s="1" t="s">
        <v>38</v>
      </c>
      <c r="B49" s="1"/>
      <c r="C49" s="1"/>
      <c r="D49" s="1"/>
      <c r="E49" s="1"/>
      <c r="F49" s="1"/>
      <c r="G49" s="1"/>
      <c r="H49" s="14">
        <v>33</v>
      </c>
    </row>
    <row r="50" spans="1:9" ht="16" x14ac:dyDescent="0.2">
      <c r="A50" s="1" t="s">
        <v>43</v>
      </c>
      <c r="D50" s="1"/>
      <c r="E50" s="1"/>
      <c r="F50" s="1"/>
      <c r="G50" s="1"/>
      <c r="H50" s="8">
        <v>0.5</v>
      </c>
      <c r="I50" s="1" t="s">
        <v>37</v>
      </c>
    </row>
    <row r="51" spans="1:9" ht="16" x14ac:dyDescent="0.2">
      <c r="A51" s="1"/>
      <c r="B51" s="1"/>
      <c r="C51" s="1"/>
      <c r="D51" s="1"/>
      <c r="E51" s="1"/>
      <c r="F51" s="1"/>
      <c r="G51" s="1"/>
      <c r="H51" s="14"/>
    </row>
    <row r="52" spans="1:9" ht="16" x14ac:dyDescent="0.2">
      <c r="A52" s="9" t="s">
        <v>41</v>
      </c>
      <c r="B52" s="9"/>
      <c r="C52" s="9"/>
      <c r="D52" s="9"/>
      <c r="E52" s="9"/>
      <c r="F52" s="9"/>
      <c r="G52" s="9"/>
      <c r="H52" s="15">
        <f>H47*H49</f>
        <v>52696.875</v>
      </c>
      <c r="I52" s="16"/>
    </row>
    <row r="53" spans="1:9" ht="16" x14ac:dyDescent="0.2">
      <c r="A53" s="9" t="s">
        <v>44</v>
      </c>
      <c r="B53" s="16"/>
      <c r="C53" s="16"/>
      <c r="D53" s="9"/>
      <c r="E53" s="9"/>
      <c r="F53" s="9"/>
      <c r="G53" s="9"/>
      <c r="H53" s="15">
        <f>H52*H50</f>
        <v>26348.4375</v>
      </c>
      <c r="I53" s="16"/>
    </row>
    <row r="54" spans="1:9" ht="16" x14ac:dyDescent="0.2">
      <c r="A54" s="9" t="s">
        <v>42</v>
      </c>
      <c r="B54" s="9"/>
      <c r="C54" s="9"/>
      <c r="D54" s="9"/>
      <c r="E54" s="9"/>
      <c r="F54" s="9"/>
      <c r="G54" s="9"/>
      <c r="H54" s="15">
        <f>('Stainless Steel Bowls'!G38)-('Kinn Kleanbowl SAVE $'!G45)-H48+H53</f>
        <v>9137.1354166666679</v>
      </c>
      <c r="I54" s="16"/>
    </row>
    <row r="56" spans="1:9" x14ac:dyDescent="0.2">
      <c r="A56" t="s">
        <v>68</v>
      </c>
      <c r="H56" s="19">
        <f>G15*1*365</f>
        <v>18250</v>
      </c>
    </row>
    <row r="58" spans="1:9" x14ac:dyDescent="0.2">
      <c r="A58" t="s">
        <v>69</v>
      </c>
      <c r="H58" s="18">
        <f>H54+H56</f>
        <v>27387.135416666668</v>
      </c>
    </row>
    <row r="60" spans="1:9" ht="16" x14ac:dyDescent="0.2">
      <c r="A60" s="9" t="s">
        <v>55</v>
      </c>
      <c r="B60" s="9"/>
      <c r="C60" s="9"/>
      <c r="D60" s="9"/>
      <c r="E60" s="9"/>
      <c r="F60" s="9"/>
      <c r="G60" s="9"/>
      <c r="H60" s="21">
        <f>I78</f>
        <v>34.73127019414909</v>
      </c>
      <c r="I60" s="9" t="s">
        <v>57</v>
      </c>
    </row>
    <row r="61" spans="1:9" ht="16" x14ac:dyDescent="0.2">
      <c r="A61" s="1" t="s">
        <v>56</v>
      </c>
      <c r="B61" s="1"/>
      <c r="C61" s="1"/>
      <c r="D61" s="1"/>
      <c r="E61" s="1"/>
      <c r="F61" s="1"/>
      <c r="G61" s="1"/>
      <c r="H61" s="1"/>
      <c r="I61" s="1"/>
    </row>
    <row r="62" spans="1:9" ht="16" x14ac:dyDescent="0.2">
      <c r="A62" s="1"/>
      <c r="B62" s="1"/>
      <c r="C62" s="1"/>
      <c r="D62" s="1"/>
      <c r="E62" s="1"/>
      <c r="F62" s="1"/>
      <c r="G62" s="1"/>
      <c r="H62" s="1"/>
      <c r="I62" s="1"/>
    </row>
    <row r="63" spans="1:9" ht="16" x14ac:dyDescent="0.2">
      <c r="A63" s="1"/>
      <c r="B63" s="1"/>
      <c r="C63" s="1"/>
      <c r="D63" s="1"/>
      <c r="E63" s="1"/>
      <c r="F63" s="1"/>
      <c r="G63" s="1"/>
      <c r="H63" s="1"/>
      <c r="I63" s="1"/>
    </row>
    <row r="64" spans="1:9" x14ac:dyDescent="0.2">
      <c r="A64" t="s">
        <v>45</v>
      </c>
    </row>
    <row r="66" spans="4:9" x14ac:dyDescent="0.2">
      <c r="D66" t="s">
        <v>46</v>
      </c>
      <c r="I66" t="s">
        <v>47</v>
      </c>
    </row>
    <row r="67" spans="4:9" x14ac:dyDescent="0.2">
      <c r="E67" t="s">
        <v>48</v>
      </c>
      <c r="F67">
        <f>G15*2</f>
        <v>100</v>
      </c>
      <c r="G67" s="17"/>
      <c r="I67" s="18">
        <v>13.91</v>
      </c>
    </row>
    <row r="68" spans="4:9" x14ac:dyDescent="0.2">
      <c r="E68" t="s">
        <v>49</v>
      </c>
      <c r="F68">
        <f>+G19*30</f>
        <v>4500</v>
      </c>
      <c r="G68" t="s">
        <v>54</v>
      </c>
      <c r="I68">
        <v>0.27</v>
      </c>
    </row>
    <row r="69" spans="4:9" x14ac:dyDescent="0.2">
      <c r="I69" s="7"/>
    </row>
    <row r="70" spans="4:9" x14ac:dyDescent="0.2">
      <c r="E70" t="s">
        <v>50</v>
      </c>
      <c r="I70" s="18">
        <f>(F67*I67)+(F68*I68)</f>
        <v>2606</v>
      </c>
    </row>
    <row r="72" spans="4:9" x14ac:dyDescent="0.2">
      <c r="D72" t="s">
        <v>58</v>
      </c>
    </row>
    <row r="73" spans="4:9" x14ac:dyDescent="0.2">
      <c r="E73" t="s">
        <v>52</v>
      </c>
      <c r="I73" s="19">
        <f>H54/365</f>
        <v>25.03324771689498</v>
      </c>
    </row>
    <row r="74" spans="4:9" x14ac:dyDescent="0.2">
      <c r="I74" s="19"/>
    </row>
    <row r="75" spans="4:9" x14ac:dyDescent="0.2">
      <c r="D75" t="s">
        <v>70</v>
      </c>
      <c r="I75" s="19">
        <f>G15*1</f>
        <v>50</v>
      </c>
    </row>
    <row r="77" spans="4:9" x14ac:dyDescent="0.2">
      <c r="D77" t="s">
        <v>53</v>
      </c>
    </row>
    <row r="78" spans="4:9" x14ac:dyDescent="0.2">
      <c r="E78" t="s">
        <v>52</v>
      </c>
      <c r="I78" s="20">
        <f>I70/(I73+I75)</f>
        <v>34.73127019414909</v>
      </c>
    </row>
  </sheetData>
  <mergeCells count="55">
    <mergeCell ref="A15:F15"/>
    <mergeCell ref="G15:I15"/>
    <mergeCell ref="A1:I4"/>
    <mergeCell ref="A5:I5"/>
    <mergeCell ref="A6:I7"/>
    <mergeCell ref="A13:I13"/>
    <mergeCell ref="A14:I14"/>
    <mergeCell ref="A10:I10"/>
    <mergeCell ref="A8:I8"/>
    <mergeCell ref="A9:I9"/>
    <mergeCell ref="A11:I12"/>
    <mergeCell ref="A16:F16"/>
    <mergeCell ref="G16:I16"/>
    <mergeCell ref="A17:F17"/>
    <mergeCell ref="G17:I17"/>
    <mergeCell ref="A18:F18"/>
    <mergeCell ref="G18:I18"/>
    <mergeCell ref="A31:F31"/>
    <mergeCell ref="G31:I31"/>
    <mergeCell ref="A19:F19"/>
    <mergeCell ref="G19:I19"/>
    <mergeCell ref="A24:I24"/>
    <mergeCell ref="A25:F25"/>
    <mergeCell ref="G25:I25"/>
    <mergeCell ref="A26:F26"/>
    <mergeCell ref="G26:I26"/>
    <mergeCell ref="A27:F27"/>
    <mergeCell ref="G27:I27"/>
    <mergeCell ref="A28:I28"/>
    <mergeCell ref="A29:I29"/>
    <mergeCell ref="A30:I30"/>
    <mergeCell ref="A32:F32"/>
    <mergeCell ref="G32:I32"/>
    <mergeCell ref="A33:F33"/>
    <mergeCell ref="G33:I33"/>
    <mergeCell ref="A34:F34"/>
    <mergeCell ref="G34:I34"/>
    <mergeCell ref="A42:F42"/>
    <mergeCell ref="G42:I42"/>
    <mergeCell ref="A35:I35"/>
    <mergeCell ref="A36:F36"/>
    <mergeCell ref="G36:I36"/>
    <mergeCell ref="G37:I37"/>
    <mergeCell ref="A38:F38"/>
    <mergeCell ref="G38:I38"/>
    <mergeCell ref="G39:I39"/>
    <mergeCell ref="A40:F40"/>
    <mergeCell ref="G40:I40"/>
    <mergeCell ref="A41:F41"/>
    <mergeCell ref="G41:I41"/>
    <mergeCell ref="A43:F43"/>
    <mergeCell ref="G43:I43"/>
    <mergeCell ref="A44:I44"/>
    <mergeCell ref="A45:F45"/>
    <mergeCell ref="G45:I45"/>
  </mergeCells>
  <hyperlinks>
    <hyperlink ref="O25" r:id="rId1" xr:uid="{A3AB1698-DBA9-4386-96BF-B4F0356EC769}"/>
    <hyperlink ref="O27" r:id="rId2" xr:uid="{4B70B624-58F0-4AC2-A521-C2D5CBBCBD9E}"/>
    <hyperlink ref="O26" r:id="rId3" xr:uid="{A873ABF4-13C6-4F3A-976B-69CFE3E79A23}"/>
  </hyperlinks>
  <pageMargins left="0.7" right="0.7" top="0.75" bottom="0.75" header="0.3" footer="0.3"/>
  <pageSetup scale="60" orientation="portrait" r:id="rId4"/>
  <headerFooter>
    <oddFooter>&amp;CPet Lodging Bowl Cleaning System Cost and Profit Estimator for Stainless Steel Bowls and Kinn Kleanbowl 2021</oddFooter>
  </headerFooter>
  <drawing r:id="rId5"/>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Stainless Steel Bowls</vt:lpstr>
      <vt:lpstr>Kinn Kleanbowl SAVE $</vt:lpstr>
      <vt:lpstr>Kinn Kleanbowl GROW $</vt:lpstr>
      <vt:lpstr>'Kinn Kleanbowl GROW $'!Print_Area</vt:lpstr>
      <vt:lpstr>'Kinn Kleanbowl SAVE $'!Print_Area</vt:lpstr>
      <vt:lpstr>'Stainless Steel Bowls'!Print_Area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McKinnon</dc:creator>
  <cp:lastModifiedBy>Bridget Soden Mills</cp:lastModifiedBy>
  <cp:lastPrinted>2024-12-01T18:45:45Z</cp:lastPrinted>
  <dcterms:created xsi:type="dcterms:W3CDTF">2017-04-22T22:51:48Z</dcterms:created>
  <dcterms:modified xsi:type="dcterms:W3CDTF">2025-05-23T20:28:00Z</dcterms:modified>
</cp:coreProperties>
</file>